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CE597FEC-62B3-4FB1-A0F6-28EE4BA0652A}" xr6:coauthVersionLast="47" xr6:coauthVersionMax="47" xr10:uidLastSave="{00000000-0000-0000-0000-000000000000}"/>
  <bookViews>
    <workbookView xWindow="-120" yWindow="-120" windowWidth="29040" windowHeight="17640" tabRatio="923" firstSheet="1" activeTab="1" xr2:uid="{9177F22A-E6B9-45F5-8625-199DBC6A9AE7}"/>
  </bookViews>
  <sheets>
    <sheet name="Hilfswerte" sheetId="104" state="hidden" r:id="rId1"/>
    <sheet name="Vorblatt" sheetId="170" r:id="rId2"/>
    <sheet name="Inhaltsverzeichnis" sheetId="176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4.1" sheetId="168" r:id="rId22"/>
    <sheet name="Tabelle 8.5" sheetId="121" r:id="rId23"/>
    <sheet name="Tabelle 9" sheetId="122" r:id="rId24"/>
    <sheet name="Tabelle 9.1" sheetId="123" r:id="rId25"/>
    <sheet name="Tabelle 10" sheetId="124" r:id="rId26"/>
    <sheet name="Tabelle 11" sheetId="125" r:id="rId27"/>
    <sheet name="Tabelle 12" sheetId="126" r:id="rId28"/>
    <sheet name="Tabelle 13" sheetId="127" r:id="rId29"/>
    <sheet name="Tabelle 14" sheetId="128" r:id="rId30"/>
    <sheet name="Tabelle 15" sheetId="129" r:id="rId31"/>
    <sheet name="Tabelle 16" sheetId="130" r:id="rId32"/>
    <sheet name="Tabelle 17" sheetId="131" r:id="rId33"/>
    <sheet name="Tabelle 17.1" sheetId="132" r:id="rId34"/>
    <sheet name="Tabelle 18" sheetId="133" r:id="rId35"/>
    <sheet name="Tabelle 19" sheetId="134" r:id="rId36"/>
    <sheet name="Tabelle 20" sheetId="135" r:id="rId37"/>
    <sheet name="Tabelle 21" sheetId="169" r:id="rId38"/>
    <sheet name="Tabelle 22" sheetId="136" r:id="rId39"/>
    <sheet name="Tabelle 23" sheetId="137" r:id="rId40"/>
    <sheet name="Tabelle 24" sheetId="138" r:id="rId41"/>
    <sheet name="Tabelle 25" sheetId="139" r:id="rId42"/>
    <sheet name="Tabelle 26" sheetId="140" r:id="rId43"/>
    <sheet name="Tabelle 27" sheetId="141" r:id="rId44"/>
    <sheet name="Tabelle 28" sheetId="142" r:id="rId45"/>
    <sheet name="Tabelle 29" sheetId="143" r:id="rId46"/>
    <sheet name="Tabelle 30" sheetId="144" r:id="rId47"/>
    <sheet name="Tabelle 31" sheetId="145" r:id="rId48"/>
    <sheet name="Tabelle 32" sheetId="146" r:id="rId49"/>
    <sheet name="Tabelle 33" sheetId="171" r:id="rId50"/>
    <sheet name="Tabelle 34" sheetId="172" r:id="rId51"/>
    <sheet name="Tabelle 35" sheetId="173" r:id="rId52"/>
    <sheet name="Tabelle 36" sheetId="174" r:id="rId53"/>
    <sheet name="Tabelle 37" sheetId="175" r:id="rId54"/>
  </sheets>
  <externalReferences>
    <externalReference r:id="rId55"/>
  </externalReferences>
  <definedNames>
    <definedName name="_xlnm.Print_Area" localSheetId="4">'Tabelle 1.1'!$A$1:$F$43</definedName>
    <definedName name="_xlnm.Print_Area" localSheetId="25">'Tabelle 10'!$A$1:$J$27</definedName>
    <definedName name="_xlnm.Print_Area" localSheetId="26">'Tabelle 11'!$A$1:$AQ$45</definedName>
    <definedName name="_xlnm.Print_Area" localSheetId="27">'Tabelle 12'!$A$1:$N$26</definedName>
    <definedName name="_xlnm.Print_Area" localSheetId="28">'Tabelle 13'!$A$1:$AC$28</definedName>
    <definedName name="_xlnm.Print_Area" localSheetId="29">'Tabelle 14'!$A$1:$BK$28</definedName>
    <definedName name="_xlnm.Print_Area" localSheetId="30">'Tabelle 15'!$A$1:$L$28</definedName>
    <definedName name="_xlnm.Print_Area" localSheetId="31">'Tabelle 16'!$A$1:$T$45</definedName>
    <definedName name="_xlnm.Print_Area" localSheetId="32">'Tabelle 17'!$A$1:$AA$45</definedName>
    <definedName name="_xlnm.Print_Area" localSheetId="33">'Tabelle 17.1'!$A$1:$N$47</definedName>
    <definedName name="_xlnm.Print_Area" localSheetId="34">'Tabelle 18'!$A$1:$AA$45</definedName>
    <definedName name="_xlnm.Print_Area" localSheetId="35">'Tabelle 19'!$A$1:$AI$45</definedName>
    <definedName name="_xlnm.Print_Area" localSheetId="5">'Tabelle 2'!$A$1:$N$45</definedName>
    <definedName name="_xlnm.Print_Area" localSheetId="6">'Tabelle 2.1'!$A$1:$M$45</definedName>
    <definedName name="_xlnm.Print_Area" localSheetId="7">'Tabelle 2.2 '!$A$1:$AL$46</definedName>
    <definedName name="_xlnm.Print_Area" localSheetId="8">'Tabelle 2.3'!$A$1:$J$45</definedName>
    <definedName name="_xlnm.Print_Area" localSheetId="9">'Tabelle 2.4'!$A$1:$J$45</definedName>
    <definedName name="_xlnm.Print_Area" localSheetId="10">'Tabelle 2.5'!$A$1:$I$45</definedName>
    <definedName name="_xlnm.Print_Area" localSheetId="36">'Tabelle 20'!$A$1:$AA$45</definedName>
    <definedName name="_xlnm.Print_Area" localSheetId="37">'Tabelle 21'!$A$1:$AD$45</definedName>
    <definedName name="_xlnm.Print_Area" localSheetId="38">'Tabelle 22'!$A$1:$T$45</definedName>
    <definedName name="_xlnm.Print_Area" localSheetId="39">'Tabelle 23'!$A$1:$M$46</definedName>
    <definedName name="_xlnm.Print_Area" localSheetId="40">'Tabelle 24'!$A$1:$E$27</definedName>
    <definedName name="_xlnm.Print_Area" localSheetId="41">'Tabelle 25'!$A$1:$N$45</definedName>
    <definedName name="_xlnm.Print_Area" localSheetId="42">'Tabelle 26'!$A$1:$E$27</definedName>
    <definedName name="_xlnm.Print_Area" localSheetId="43">'Tabelle 27'!$A$1:$E$27</definedName>
    <definedName name="_xlnm.Print_Area" localSheetId="44">'Tabelle 28'!$A$1:$E$27</definedName>
    <definedName name="_xlnm.Print_Area" localSheetId="45">'Tabelle 29'!$A$1:$AL$48</definedName>
    <definedName name="_xlnm.Print_Area" localSheetId="11">'Tabelle 3'!$A$1:$N$45</definedName>
    <definedName name="_xlnm.Print_Area" localSheetId="46">'Tabelle 30'!$A$1:$R$28</definedName>
    <definedName name="_xlnm.Print_Area" localSheetId="47">'Tabelle 31'!$A$1:$J$27</definedName>
    <definedName name="_xlnm.Print_Area" localSheetId="48">'Tabelle 32'!$A$1:$J$26</definedName>
    <definedName name="_xlnm.Print_Area" localSheetId="49">'Tabelle 33'!$A$1:$AA$34</definedName>
    <definedName name="_xlnm.Print_Area" localSheetId="50">'Tabelle 34'!$A$1:$J$34</definedName>
    <definedName name="_xlnm.Print_Area" localSheetId="51">'Tabelle 35'!$A$1:$U$36</definedName>
    <definedName name="_xlnm.Print_Area" localSheetId="52">'Tabelle 36'!$A$1:$Z$34</definedName>
    <definedName name="_xlnm.Print_Area" localSheetId="53">'Tabelle 37'!$A$1:$Z$36</definedName>
    <definedName name="_xlnm.Print_Area" localSheetId="12">'Tabelle 4'!$A$1:$T$47</definedName>
    <definedName name="_xlnm.Print_Area" localSheetId="13">'Tabelle 5'!$A$1:$N$45</definedName>
    <definedName name="_xlnm.Print_Area" localSheetId="14">'Tabelle 6'!$A$1:$G$43</definedName>
    <definedName name="_xlnm.Print_Area" localSheetId="15">'Tabelle 7'!$A$1:$R$44</definedName>
    <definedName name="_xlnm.Print_Area" localSheetId="16">'Tabelle 8'!$A$1:$AA$47</definedName>
    <definedName name="_xlnm.Print_Area" localSheetId="17">'Tabelle 8.1'!$A$1:$T$47</definedName>
    <definedName name="_xlnm.Print_Area" localSheetId="18">'Tabelle 8.2'!$A$1:$AA$45</definedName>
    <definedName name="_xlnm.Print_Area" localSheetId="19">'Tabelle 8.3'!$A$1:$AA$45</definedName>
    <definedName name="_xlnm.Print_Area" localSheetId="20">'Tabelle 8.4'!$A$1:$AA$45</definedName>
    <definedName name="_xlnm.Print_Area" localSheetId="21">'Tabelle 8.4.1'!$A$1:$AA$45</definedName>
    <definedName name="_xlnm.Print_Area" localSheetId="22">'Tabelle 8.5'!$A$1:$AA$45</definedName>
    <definedName name="_xlnm.Print_Area" localSheetId="23">'Tabelle 9'!$A$1:$K$112</definedName>
    <definedName name="_xlnm.Print_Area" localSheetId="24">'Tabelle 9.1'!$A$1:$N$46</definedName>
    <definedName name="_xlnm.Print_Area" localSheetId="3">Tabelle1!$A$1:$N$44</definedName>
    <definedName name="_xlnm.Print_Area" localSheetId="1">Vorblatt!$A$1:$G$25</definedName>
    <definedName name="_xlnm.Print_Titles" localSheetId="23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69" l="1"/>
  <c r="A1" i="169"/>
  <c r="A44" i="176" s="1"/>
  <c r="A25" i="176"/>
  <c r="A29" i="171"/>
  <c r="S29" i="171" s="1"/>
  <c r="AC48" i="143"/>
  <c r="K45" i="136"/>
  <c r="A45" i="136"/>
  <c r="AV28" i="128"/>
  <c r="AC45" i="125"/>
  <c r="AB46" i="107"/>
  <c r="A55" i="176"/>
  <c r="A29" i="176"/>
  <c r="A10" i="176"/>
  <c r="A7" i="176"/>
  <c r="A4" i="176"/>
  <c r="A9" i="170"/>
  <c r="A1" i="175"/>
  <c r="A1" i="174"/>
  <c r="A67" i="176" s="1"/>
  <c r="A1" i="173"/>
  <c r="A66" i="176" s="1"/>
  <c r="A1" i="172"/>
  <c r="A65" i="176" s="1"/>
  <c r="A1" i="171"/>
  <c r="A64" i="176"/>
  <c r="N1" i="168"/>
  <c r="AG23" i="128"/>
  <c r="A1" i="141"/>
  <c r="A52" i="176" s="1"/>
  <c r="A1" i="145"/>
  <c r="A60" i="176" s="1"/>
  <c r="A1" i="136"/>
  <c r="A47" i="176" s="1"/>
  <c r="A1" i="142"/>
  <c r="A40" i="169"/>
  <c r="A1" i="139"/>
  <c r="A50" i="176" s="1"/>
  <c r="A1" i="138"/>
  <c r="A49" i="176" s="1"/>
  <c r="P1" i="127"/>
  <c r="A1" i="144"/>
  <c r="A57" i="176" s="1"/>
  <c r="A1" i="140"/>
  <c r="A51" i="176" s="1"/>
  <c r="Q40" i="169"/>
  <c r="K1" i="136"/>
  <c r="A1" i="143"/>
  <c r="A56" i="176" s="1"/>
  <c r="K1" i="143"/>
  <c r="T1" i="143"/>
  <c r="A1" i="137"/>
  <c r="A48" i="176" s="1"/>
  <c r="A1" i="146"/>
  <c r="A61" i="176" s="1"/>
  <c r="A40" i="168"/>
  <c r="N40" i="168"/>
  <c r="A1" i="168"/>
  <c r="P23" i="127"/>
  <c r="A1" i="116"/>
  <c r="A21" i="176"/>
  <c r="A22" i="129"/>
  <c r="M41" i="107"/>
  <c r="A40" i="113"/>
  <c r="A40" i="118"/>
  <c r="A40" i="121"/>
  <c r="Q40" i="125"/>
  <c r="A40" i="133"/>
  <c r="A40" i="136"/>
  <c r="A22" i="142"/>
  <c r="A22" i="145"/>
  <c r="A39" i="1"/>
  <c r="A40" i="108"/>
  <c r="A38" i="114"/>
  <c r="N40" i="118"/>
  <c r="N40" i="121"/>
  <c r="AC40" i="125"/>
  <c r="A40" i="130"/>
  <c r="N40" i="133"/>
  <c r="K40" i="136"/>
  <c r="A22" i="141"/>
  <c r="A21" i="146"/>
  <c r="A38" i="77"/>
  <c r="AV23" i="128" s="1"/>
  <c r="A40" i="109"/>
  <c r="A39" i="115"/>
  <c r="A40" i="119"/>
  <c r="A107" i="122"/>
  <c r="A23" i="127"/>
  <c r="I40" i="130"/>
  <c r="R40" i="134"/>
  <c r="A41" i="137"/>
  <c r="A41" i="143"/>
  <c r="A40" i="105"/>
  <c r="A40" i="110"/>
  <c r="A40" i="116"/>
  <c r="N40" i="119"/>
  <c r="A41" i="123"/>
  <c r="A23" i="128"/>
  <c r="A40" i="131"/>
  <c r="A40" i="134"/>
  <c r="A40" i="139"/>
  <c r="K41" i="143"/>
  <c r="A40" i="106"/>
  <c r="A40" i="111"/>
  <c r="N40" i="116"/>
  <c r="A40" i="120"/>
  <c r="A21" i="124"/>
  <c r="R23" i="128"/>
  <c r="N40" i="131"/>
  <c r="N40" i="135"/>
  <c r="A22" i="138"/>
  <c r="T41" i="143"/>
  <c r="A41" i="107"/>
  <c r="A42" i="112"/>
  <c r="A41" i="117"/>
  <c r="N40" i="120"/>
  <c r="A40" i="125"/>
  <c r="A41" i="132"/>
  <c r="A40" i="135"/>
  <c r="A22" i="140"/>
  <c r="AC41" i="143"/>
  <c r="A1" i="106"/>
  <c r="A1" i="125"/>
  <c r="A31" i="176" s="1"/>
  <c r="A1" i="133"/>
  <c r="A41" i="176" s="1"/>
  <c r="A1" i="122"/>
  <c r="A28" i="176" s="1"/>
  <c r="R1" i="134"/>
  <c r="AV1" i="128"/>
  <c r="A1" i="107"/>
  <c r="A8" i="176" s="1"/>
  <c r="A1" i="114"/>
  <c r="A18" i="176"/>
  <c r="A1" i="77"/>
  <c r="A5" i="176" s="1"/>
  <c r="A1" i="131"/>
  <c r="A39" i="176" s="1"/>
  <c r="AC1" i="143"/>
  <c r="A1" i="1"/>
  <c r="A1" i="119"/>
  <c r="A24" i="176" s="1"/>
  <c r="A1" i="111"/>
  <c r="A12" i="176" s="1"/>
  <c r="A1" i="110"/>
  <c r="A11" i="176" s="1"/>
  <c r="N1" i="135"/>
  <c r="A1" i="130"/>
  <c r="A36" i="176" s="1"/>
  <c r="A1" i="120"/>
  <c r="A26" i="176" s="1"/>
  <c r="I1" i="130"/>
  <c r="AC1" i="125"/>
  <c r="A1" i="129"/>
  <c r="A35" i="176" s="1"/>
  <c r="N1" i="116"/>
  <c r="N1" i="118"/>
  <c r="A1" i="112"/>
  <c r="A16" i="176" s="1"/>
  <c r="A1" i="126"/>
  <c r="A32" i="176" s="1"/>
  <c r="A1" i="128"/>
  <c r="A34" i="176" s="1"/>
  <c r="N1" i="120"/>
  <c r="N1" i="133"/>
  <c r="N1" i="119"/>
  <c r="A1" i="124"/>
  <c r="A30" i="176" s="1"/>
  <c r="A1" i="109"/>
  <c r="A1" i="123"/>
  <c r="A1" i="117"/>
  <c r="A22" i="176" s="1"/>
  <c r="A1" i="108"/>
  <c r="A9" i="176" s="1"/>
  <c r="Q1" i="125"/>
  <c r="AG1" i="128"/>
  <c r="A1" i="134"/>
  <c r="A42" i="176" s="1"/>
  <c r="A1" i="132"/>
  <c r="A40" i="176" s="1"/>
  <c r="C3" i="1"/>
  <c r="A1" i="121"/>
  <c r="A27" i="176" s="1"/>
  <c r="A1" i="115"/>
  <c r="A13" i="176" s="1"/>
  <c r="N1" i="121"/>
  <c r="A1" i="135"/>
  <c r="A43" i="176" s="1"/>
  <c r="R1" i="128"/>
  <c r="A1" i="105"/>
  <c r="A6" i="176" s="1"/>
  <c r="A1" i="113"/>
  <c r="A17" i="176" s="1"/>
  <c r="A1" i="118"/>
  <c r="A23" i="176" s="1"/>
  <c r="A1" i="127"/>
  <c r="A33" i="176" s="1"/>
  <c r="N1" i="131"/>
  <c r="AB41" i="107"/>
  <c r="A29" i="175"/>
  <c r="I29" i="171"/>
  <c r="A29" i="172"/>
  <c r="A21" i="126" l="1"/>
  <c r="M1" i="107"/>
  <c r="AB1" i="107" s="1"/>
  <c r="A29" i="174"/>
  <c r="A23" i="144"/>
  <c r="A29" i="173"/>
</calcChain>
</file>

<file path=xl/sharedStrings.xml><?xml version="1.0" encoding="utf-8"?>
<sst xmlns="http://schemas.openxmlformats.org/spreadsheetml/2006/main" count="6396" uniqueCount="551">
  <si>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</si>
  <si>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</si>
  <si>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</si>
  <si>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</si>
  <si>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</si>
  <si>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</si>
  <si>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</si>
  <si>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</si>
  <si>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</si>
  <si>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</si>
  <si>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</si>
  <si>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</si>
  <si>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</si>
  <si>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</si>
  <si>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</si>
  <si>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</si>
  <si>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</si>
  <si>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</si>
  <si>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</si>
  <si>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</si>
  <si>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</si>
  <si>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</si>
  <si>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</si>
  <si>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</si>
  <si>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</si>
  <si>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</si>
  <si>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</si>
  <si>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</si>
  <si>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</si>
  <si>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</si>
  <si>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</si>
  <si>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</si>
  <si>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</si>
  <si>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</si>
  <si>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</si>
  <si>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</si>
  <si>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</si>
  <si>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</si>
  <si>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</si>
  <si>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</si>
  <si>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</si>
  <si>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</si>
  <si>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</si>
  <si>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</si>
  <si>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</si>
  <si>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</si>
  <si>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</si>
  <si>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</si>
  <si>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</si>
  <si>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</si>
  <si>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</si>
  <si>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</si>
  <si>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</si>
  <si>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</si>
  <si>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</si>
  <si>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</si>
  <si>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</si>
  <si>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</si>
  <si>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</si>
  <si>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</si>
  <si>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</si>
  <si>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</si>
  <si>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</si>
  <si>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</si>
  <si>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</si>
  <si>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</si>
  <si>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</si>
  <si>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</si>
  <si>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</si>
  <si>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</si>
  <si>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</si>
  <si>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</si>
  <si>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</si>
  <si>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</si>
  <si>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</si>
  <si>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</si>
  <si>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</si>
  <si>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Einnahmen und Zuschüsse insgesamt (1.000 Euro)</t>
  </si>
  <si>
    <t>davon ehrenamt-lich geleitet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</si>
  <si>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</si>
  <si>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</si>
  <si>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</si>
  <si>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</si>
  <si>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</si>
  <si>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</si>
  <si>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</si>
  <si>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</si>
  <si>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</si>
  <si>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</si>
  <si>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</si>
  <si>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</si>
  <si>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</si>
  <si>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</si>
  <si>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</si>
  <si>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</si>
  <si>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</si>
  <si>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</si>
  <si>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</si>
  <si>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</si>
  <si>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</si>
  <si>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</si>
  <si>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</si>
  <si>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</si>
  <si>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</si>
  <si>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</si>
  <si>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</si>
  <si>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</si>
  <si>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</si>
  <si>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</si>
  <si>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</si>
  <si>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</si>
  <si>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</si>
  <si>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</si>
  <si>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</si>
  <si>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</si>
  <si>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</si>
  <si>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</si>
  <si>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</si>
  <si>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</si>
  <si>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</si>
  <si>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</si>
  <si>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</si>
  <si>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</si>
  <si>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</si>
  <si>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</si>
  <si>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</si>
  <si>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</si>
  <si>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</si>
  <si>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</si>
  <si>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</si>
  <si>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</si>
  <si>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</si>
  <si>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</si>
  <si>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</si>
  <si>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</si>
  <si>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</si>
  <si>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</si>
  <si>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</si>
  <si>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</si>
  <si>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</si>
  <si>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</si>
  <si>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</si>
  <si>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</si>
  <si>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</si>
  <si>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</si>
  <si>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</si>
  <si>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</si>
  <si>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</si>
  <si>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</si>
  <si>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</si>
  <si>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</si>
  <si>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</si>
  <si>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</si>
  <si>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</si>
  <si>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</si>
  <si>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</si>
  <si>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</si>
  <si>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</si>
  <si>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</si>
  <si>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</si>
  <si>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</si>
  <si>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</si>
  <si>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</si>
  <si>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</si>
  <si>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</si>
  <si>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</si>
  <si>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</si>
  <si>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</si>
  <si>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</si>
  <si>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</si>
  <si>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</si>
  <si>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</si>
  <si>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</si>
  <si>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</si>
  <si>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</si>
  <si>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</si>
  <si>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</si>
  <si>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</si>
  <si>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</si>
  <si>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</si>
  <si>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</si>
  <si>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</si>
  <si>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</si>
  <si>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</si>
  <si>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</si>
  <si>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</si>
  <si>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</si>
  <si>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</si>
  <si>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</si>
  <si>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</si>
  <si>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</si>
  <si>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</si>
  <si>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</si>
  <si>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</si>
  <si>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</si>
  <si>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</si>
  <si>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</si>
  <si>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</si>
  <si>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</si>
  <si>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</si>
  <si>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</si>
  <si>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</si>
  <si>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</si>
  <si>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</si>
  <si>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</si>
  <si>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</si>
  <si>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</si>
  <si>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</si>
  <si>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</si>
  <si>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</si>
  <si>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</si>
  <si>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</si>
  <si>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</si>
  <si>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</si>
  <si>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</si>
  <si>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</si>
  <si>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</si>
  <si>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</si>
  <si>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</si>
  <si>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</si>
  <si>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</si>
  <si>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</si>
  <si>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</si>
  <si>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</si>
  <si>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</si>
  <si>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</si>
  <si>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</si>
  <si>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</si>
  <si>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</si>
  <si>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</si>
  <si>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</si>
  <si>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</si>
  <si>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</si>
  <si>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</si>
  <si>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</si>
  <si>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</si>
  <si>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</si>
  <si>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</si>
  <si>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</si>
  <si>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</si>
  <si>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</si>
  <si>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</si>
  <si>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</si>
  <si>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</si>
  <si>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</si>
  <si>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</si>
  <si>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</si>
  <si>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</si>
  <si>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</si>
  <si>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</si>
  <si>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</si>
  <si>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</si>
  <si>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</si>
  <si>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</si>
  <si>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</si>
  <si>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</si>
  <si>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</si>
  <si>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</si>
  <si>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</si>
  <si>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</si>
  <si>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</si>
  <si>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</si>
  <si>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</si>
  <si>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</si>
  <si>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</si>
  <si>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</si>
  <si>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</si>
  <si>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</si>
  <si>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</si>
  <si>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</si>
  <si>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</si>
  <si>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</si>
  <si>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</si>
  <si>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</si>
  <si>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</si>
  <si>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</si>
  <si>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</si>
  <si>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</si>
  <si>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</si>
  <si>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</si>
  <si>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</si>
  <si>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</si>
  <si>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</si>
  <si>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</si>
  <si>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</si>
  <si>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</si>
  <si>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</si>
  <si>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</si>
  <si>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</si>
  <si>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</si>
  <si>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Geschlecht</t>
  </si>
  <si>
    <t>Haupt- schulab- schluss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</si>
  <si>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</si>
  <si>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</si>
  <si>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</si>
  <si>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</si>
  <si>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</si>
  <si>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</si>
  <si>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</si>
  <si>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</si>
  <si>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</si>
  <si>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</si>
  <si>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</si>
  <si>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</si>
  <si>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</si>
  <si>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</si>
  <si>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</si>
  <si>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</si>
  <si>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Sozialpädagogische Betreuung von Weiterbildungs-teilnehmer/innen/n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</si>
  <si>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</si>
  <si>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</si>
  <si>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</si>
  <si>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</si>
  <si>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</si>
  <si>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</si>
  <si>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</si>
  <si>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</si>
  <si>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</si>
  <si>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</si>
  <si>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</si>
  <si>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</si>
  <si>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</si>
  <si>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</si>
  <si>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</si>
  <si>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Jahr</t>
  </si>
  <si>
    <t>Hauptberufliches pädagogisches Personal</t>
  </si>
  <si>
    <t>Einzelveranstaltungen</t>
  </si>
  <si>
    <t>Qualifikationen für das Arbeitsleben - IT - Organisation/Management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</si>
  <si>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</si>
  <si>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</si>
  <si>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</si>
  <si>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</si>
  <si>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</si>
  <si>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</si>
  <si>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</si>
  <si>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</si>
  <si>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</si>
  <si>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</si>
  <si>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</si>
  <si>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</si>
  <si>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</si>
  <si>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</si>
  <si>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</si>
  <si>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</si>
  <si>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</si>
  <si>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</si>
  <si>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</si>
  <si>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</si>
  <si>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</si>
  <si>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</si>
  <si>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 xml:space="preserve">Insgesamt </t>
  </si>
  <si>
    <t>Kompetenz- und Potenzialanalysen</t>
  </si>
  <si>
    <t>Qualifikationen für das Arbeitsleben - IT - Organisation/ Management</t>
  </si>
  <si>
    <t>Deutschtest für Zuwanderer (BAMF-Prüfung)</t>
  </si>
  <si>
    <t>Fachhochschulreife/ Fachoberschulabschluss</t>
  </si>
  <si>
    <t>Abitur/ allgemeine Hochschulreife</t>
  </si>
  <si>
    <t>Hochschulzugang ohne Abitur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</si>
  <si>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</si>
  <si>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</si>
  <si>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</si>
  <si>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</si>
  <si>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</si>
  <si>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</si>
  <si>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</si>
  <si>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</si>
  <si>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</si>
  <si>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</si>
  <si>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</si>
  <si>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</si>
  <si>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</si>
  <si>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</si>
  <si>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</si>
  <si>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</si>
  <si>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sonstige externe Institutionen (ohne Sprach-prüfungen)</t>
  </si>
  <si>
    <t>Sprach-prüfungen externer Anbieter</t>
  </si>
  <si>
    <t>Betreuung von Kindern von Weiterbildungsteilnehmer
/inne/n</t>
  </si>
  <si>
    <t>Studien- fahrten/
-reisen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</si>
  <si>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</si>
  <si>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</si>
  <si>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</si>
  <si>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</si>
  <si>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</si>
  <si>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</si>
  <si>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</si>
  <si>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</si>
  <si>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</si>
  <si>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</si>
  <si>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Sozialpädagogische Beratung</t>
  </si>
  <si>
    <r>
      <t xml:space="preserve">Insgesamt </t>
    </r>
    <r>
      <rPr>
        <vertAlign val="superscript"/>
        <sz val="9"/>
        <rFont val="Arial"/>
        <family val="2"/>
      </rPr>
      <t>a</t>
    </r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</si>
  <si>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</si>
  <si>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</si>
  <si>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</si>
  <si>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</si>
  <si>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</si>
  <si>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</si>
  <si>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</si>
  <si>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</si>
  <si>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</si>
  <si>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</si>
  <si>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</si>
  <si>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</si>
  <si>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>Allgemeine Betreuungsleistungen für Kinder; Bildung und Betreuung an Schulen</t>
  </si>
  <si>
    <t>Insgesamt (ohne Kurseinstufungs-beratung)</t>
  </si>
  <si>
    <t>Stellen (Vollzeitäquivalente) insgesamt</t>
  </si>
  <si>
    <t>hauptberufliches Verwaltungspersonal</t>
  </si>
  <si>
    <t>hauptberufliches Wirtschaftspersonal</t>
  </si>
  <si>
    <t>sonstiges hauptberufliches Personal</t>
  </si>
  <si>
    <t>hauptberufliches pädagogisches Personal</t>
  </si>
  <si>
    <t>hauptberufliche vhs-Leitung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</si>
  <si>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</si>
  <si>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</si>
  <si>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</si>
  <si>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</si>
  <si>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</si>
  <si>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 xml:space="preserve"> Stellen (Vollzeitäquivalente) insgesamt</t>
  </si>
  <si>
    <t>Leitungstätigkeit</t>
  </si>
  <si>
    <t>pädagogisch-planende Tätigkeit in der vhs</t>
  </si>
  <si>
    <t>andere Tätigkeit beim Träger (Personalunion)</t>
  </si>
  <si>
    <t>vhs in Stadt-staat</t>
  </si>
  <si>
    <t>vhs als Amt oder Teil eines Amts in kommunale Verwaltung eingegliedert</t>
  </si>
  <si>
    <t>vhs als Einrichtung ein gesonderter Teil der Verwaltung</t>
  </si>
  <si>
    <t>vhs als Einrichtung mit eigener Rechtsperson nur mittelbarer Teil der Verwaltung</t>
  </si>
  <si>
    <t>vhs in Trägerschaft einer kommunalen Gebietskörperschaft oder eines Stadtstaats insgesamt</t>
  </si>
  <si>
    <t>vorwiegend planende hauptberufliche pädagogische Mitarbeitende</t>
  </si>
  <si>
    <t>vorwiegend lehrende hauptberufliche pädagogische Mitarbeitende</t>
  </si>
  <si>
    <t>Programmassistenzen</t>
  </si>
  <si>
    <t>Weiterbildungslehrende</t>
  </si>
  <si>
    <t>Sozialpädagog/inn/en</t>
  </si>
  <si>
    <t>Bildungsberatende</t>
  </si>
  <si>
    <t>unbefristet</t>
  </si>
  <si>
    <t>befristet</t>
  </si>
  <si>
    <t xml:space="preserve"> Beschäftigungs-verhältnisse insgesamt</t>
  </si>
  <si>
    <t xml:space="preserve">neben-/ freiberufliche Leitungen von Kursen/Lehrgängen </t>
  </si>
  <si>
    <t>Vortragende in Einzelveranstaltungen und sonstiges neben-/ freiberufliches Personal</t>
  </si>
  <si>
    <t>ehrenamtliche Leitungen von Kursen/Lehrgängen</t>
  </si>
  <si>
    <t>sonstiges ehrenamtliches Personal</t>
  </si>
  <si>
    <t>nebenberufliche/ ehrenamtliche Leiter/innen von vhs</t>
  </si>
  <si>
    <t>Unterrichts- stunden</t>
  </si>
  <si>
    <t>Alphabetisierungskurse
 insgesamt</t>
  </si>
  <si>
    <t>Abend-kurs</t>
  </si>
  <si>
    <t>landeseinheit- liche vhs- Prüfungen</t>
  </si>
  <si>
    <t>sonst. vhs-Prüfungen</t>
  </si>
  <si>
    <t>Einbürgerungs-test</t>
  </si>
  <si>
    <t>Industrie- u. Handels-kammer/ Handwerks- kammer/ Berufs- verbände</t>
  </si>
  <si>
    <t>Unter-richts-stunden/ Kurs</t>
  </si>
  <si>
    <t>davon schulische Prüfungen</t>
  </si>
  <si>
    <t>insgesamt</t>
  </si>
  <si>
    <t xml:space="preserve">davon nicht-schulische Prüfungen </t>
  </si>
  <si>
    <t>Arbeitslose/ Arbeitsuchende</t>
  </si>
  <si>
    <r>
      <t>darunter</t>
    </r>
    <r>
      <rPr>
        <b/>
        <vertAlign val="superscript"/>
        <sz val="9"/>
        <rFont val="Arial"/>
        <family val="2"/>
      </rPr>
      <t>a</t>
    </r>
  </si>
  <si>
    <t>Pädagogische Betreuungsstunden</t>
  </si>
  <si>
    <r>
      <t>Insgesamt</t>
    </r>
    <r>
      <rPr>
        <b/>
        <vertAlign val="superscript"/>
        <sz val="10"/>
        <rFont val="Arial"/>
        <family val="2"/>
      </rPr>
      <t>a</t>
    </r>
  </si>
  <si>
    <r>
      <t>Programmbereiche</t>
    </r>
    <r>
      <rPr>
        <b/>
        <vertAlign val="superscript"/>
        <sz val="9"/>
        <rFont val="Arial"/>
        <family val="2"/>
      </rPr>
      <t>b</t>
    </r>
  </si>
  <si>
    <t>darunter reine Online-Kurse</t>
  </si>
  <si>
    <t>Online-Kurse insgesamt</t>
  </si>
  <si>
    <t>Anteile nach Programmbereichen</t>
  </si>
  <si>
    <t>divers /
ohne Angabe</t>
  </si>
  <si>
    <t>darunter reine Online-Angebote</t>
  </si>
  <si>
    <t>Vermittelte Teilnehmende bei digitalen Gemeinschafts-angeboten  insgesamt</t>
  </si>
  <si>
    <t>Vermittelte Teilnehmende an Kursen nach Programmbereichen</t>
  </si>
  <si>
    <t>Vermittelte Teilnehmende an Einzelveranstaltungen nach Programmbereichen</t>
  </si>
  <si>
    <t xml:space="preserve">ª Im Saarland machten Angebote, die im Rahmen des Aktionsprogramms „Aufholen nach Corona“ der Bundesregierung durchgeführt wurden, einen erheblichen Anteil der gemeldeten Kurse, </t>
  </si>
  <si>
    <t xml:space="preserve">  Unterrichtsstunden und Belegungen aus. </t>
  </si>
  <si>
    <t>anderer/n vhs</t>
  </si>
  <si>
    <t>Volkshochschul-Statistik</t>
  </si>
  <si>
    <t>Tabellen zur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</si>
  <si>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 Rheinland-Pfalz machten Angebote, die im Rahmen des Aktionsprogramms „Aufholen nach Corona“ der Bundesregierung durchgeführt wurden, </t>
    </r>
  </si>
  <si>
    <t>Zertifikate der Telc</t>
  </si>
  <si>
    <t>Deutsch-Tests für den Beruf</t>
  </si>
  <si>
    <t>Nach Alter und Geschlecht differenzierte Belegungen insgesamt</t>
  </si>
  <si>
    <t>Kursein-stufungs-beratung</t>
  </si>
  <si>
    <t>Berichtsjahr</t>
  </si>
  <si>
    <t>-</t>
  </si>
  <si>
    <t>7.854ª</t>
  </si>
  <si>
    <t>227.761ª</t>
  </si>
  <si>
    <t>90.962ª</t>
  </si>
  <si>
    <t>Finanzierung (absolut)</t>
  </si>
  <si>
    <t>Finanzierung (Anteile)</t>
  </si>
  <si>
    <t>Einnahmen und 
 Zuschüsse in 1.000 EUR</t>
  </si>
  <si>
    <t>Ausgaben in 1.000 Euro</t>
  </si>
  <si>
    <t>Einnahmen und 
 Zuschüsse in 1000 EUR</t>
  </si>
  <si>
    <t xml:space="preserve">
Teilnah-
meentgelte/
-gebühren</t>
  </si>
  <si>
    <t xml:space="preserve">
Öffentliche Zuschüsse</t>
  </si>
  <si>
    <t xml:space="preserve">
Einnah-
men aus Auftrags-/ Projektmitteln</t>
  </si>
  <si>
    <t xml:space="preserve">
Sonstige 
Einnah-
men</t>
  </si>
  <si>
    <t>darunter Ausgaben für hauptberufliches Personal</t>
  </si>
  <si>
    <t>darunter Ausgaben für nebenberufliche/freiberufliche/ ehrenamtliche Mitarbeitende</t>
  </si>
  <si>
    <t>davon von
Kommunen/
Kreisen</t>
  </si>
  <si>
    <t>davon von
Ländern</t>
  </si>
  <si>
    <t>von
Kommunen</t>
  </si>
  <si>
    <t>von
Ländern</t>
  </si>
  <si>
    <t/>
  </si>
  <si>
    <t>Personal</t>
  </si>
  <si>
    <t>Hauptberufliches Personal (Stellen - Vollzeitäquivalente zum Stichtag 31.12. des Berichtsjahres)</t>
  </si>
  <si>
    <t>Neben- oder freiberufliches und ehrenamtliches Personal (Beschäftigungsverhältnisse)</t>
  </si>
  <si>
    <t>vhs-Leitung</t>
  </si>
  <si>
    <t>Hauptberufliches Verwaltungs-personal</t>
  </si>
  <si>
    <t>Sonstiges hauptberufliches Personal und Wirtschafts-personal</t>
  </si>
  <si>
    <t>Neben-/ frei-berufliche/ ehrenamtliche Leitungen von Kursen/ Lehrgängen</t>
  </si>
  <si>
    <t>Sonstiges neben-/ freiberufliches/ ehrenamtliches
Personal</t>
  </si>
  <si>
    <t>Weiterbildungsveranstaltungen</t>
  </si>
  <si>
    <t>Weitere Leistungen</t>
  </si>
  <si>
    <t>Studienfahrten und Studienreisen</t>
  </si>
  <si>
    <t>Veranstaltungen für 
Weiterbildungspersonal</t>
  </si>
  <si>
    <t xml:space="preserve">Beratung </t>
  </si>
  <si>
    <t>Betreuung; Leistungen für Schulena</t>
  </si>
  <si>
    <t>Unterstützung bei der Vermittlung in Arbeit</t>
  </si>
  <si>
    <t>Lern-förderung</t>
  </si>
  <si>
    <t>Digitale
Lern-
infra-struktur</t>
  </si>
  <si>
    <t>Prüfungen (inkl. telc)</t>
  </si>
  <si>
    <t>Kompetenz-
 und Potential-analysen</t>
  </si>
  <si>
    <t>Beratungs-stunden (ohne Kursein-stufungs-beratungen)</t>
  </si>
  <si>
    <t>Beratungs-stunden</t>
  </si>
  <si>
    <t>Päda-gogische Betreuungs- stunden</t>
  </si>
  <si>
    <t>871.637ª</t>
  </si>
  <si>
    <t xml:space="preserve">  einen erheblichen Anteil der Betreuungsstunden aus. </t>
  </si>
  <si>
    <t>Kurse (Anteile)</t>
  </si>
  <si>
    <t>davon Programmbereiche</t>
  </si>
  <si>
    <t>Anteil Kurse</t>
  </si>
  <si>
    <t>Anteil Unterrichts-stunden</t>
  </si>
  <si>
    <t>Anteil Belegungen</t>
  </si>
  <si>
    <t>Kurse (Anteile) nach Kursmerkmalen</t>
  </si>
  <si>
    <t>…darunter Auftrags- / Vertragsmaßnahmen</t>
  </si>
  <si>
    <t>…darunter berufsbezogen</t>
  </si>
  <si>
    <t>...darunter mit digitalen Lernangeboten</t>
  </si>
  <si>
    <t xml:space="preserve">
…reine Online-Kurse unter Veranstaltungen mit digitalen Lernangeboten</t>
  </si>
  <si>
    <t>…darunter abschlussbezogen</t>
  </si>
  <si>
    <t>…darunter Kurse zur Alphabetisierung</t>
  </si>
  <si>
    <t>Anteil Bele-gungen</t>
  </si>
  <si>
    <t>434.583ª</t>
  </si>
  <si>
    <t>13.318.794ª</t>
  </si>
  <si>
    <t>4.187.693ª</t>
  </si>
  <si>
    <t>Verzeichnis der Tabellen</t>
  </si>
  <si>
    <t>Institutionelle Merkmale</t>
  </si>
  <si>
    <t>Kurse/Lehrgänge</t>
  </si>
  <si>
    <t>Weitere Veranstaltungsarten</t>
  </si>
  <si>
    <t>Gesamtübersicht und Strukturdaten</t>
  </si>
  <si>
    <t>Veränderungen zum Vorjahr</t>
  </si>
  <si>
    <t>Zeitreihen ab Revision der Statistik</t>
  </si>
  <si>
    <t>Veröffentlichung 2.0.0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</si>
  <si>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</si>
  <si>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</si>
  <si>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</si>
  <si>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</si>
  <si>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</si>
  <si>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Datengrundlage: Deutsches Institut für Erwachsenenbildung DIE (2025). „Basisdaten Volkshochschul-Statistik (seit 2018)“</t>
  </si>
  <si>
    <t xml:space="preserve">(ZA6276; Version 2.0.0) [Data set]. GESIS, Köln. </t>
  </si>
  <si>
    <t>Die Tabellen stehen unter der Lizenz CC BY-SA DEED 4.0.</t>
  </si>
  <si>
    <t xml:space="preserve">Datengrundlage: Deutsches Institut für Erwachsenenbildung DIE (2025). „Basisdaten Volkshochschul-Statistik </t>
  </si>
  <si>
    <t xml:space="preserve">(seit 2018)“ (ZA6276; Version 2.0.0) [Data set]. GESIS, Köln. </t>
  </si>
  <si>
    <t>Vergütungen/ Aufwands-entschä-digungen für nebenberuf-liche/ ehrenamtliche vhs-Mitarbeitende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</si>
</sst>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6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0"/>
      <name val="Arial Narrow"/>
      <family val="2"/>
    </font>
    <font>
      <b/>
      <sz val="26"/>
      <name val="Arial Narrow"/>
      <family val="2"/>
    </font>
    <font>
      <b/>
      <sz val="36"/>
      <name val="Arial Narrow"/>
      <family val="2"/>
    </font>
    <font>
      <sz val="11"/>
      <name val="Aptos"/>
      <family val="2"/>
    </font>
    <font>
      <b/>
      <sz val="11"/>
      <name val="Arial"/>
      <family val="2"/>
    </font>
    <font>
      <sz val="11"/>
      <name val="Arial"/>
      <family val="2"/>
    </font>
    <font>
      <sz val="20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36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B8CCE4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31" fillId="0" borderId="0"/>
  </cellStyleXfs>
  <cellXfs count="1167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8" xfId="7" applyNumberFormat="1" applyFont="1" applyBorder="1" applyAlignment="1">
      <alignment horizontal="right"/>
    </xf>
    <xf numFmtId="166" fontId="3" fillId="0" borderId="9" xfId="7" applyNumberFormat="1" applyFont="1" applyBorder="1" applyAlignment="1">
      <alignment horizontal="right"/>
    </xf>
    <xf numFmtId="0" fontId="8" fillId="0" borderId="0" xfId="7" applyFont="1"/>
    <xf numFmtId="0" fontId="11" fillId="0" borderId="0" xfId="7" applyFont="1"/>
    <xf numFmtId="166" fontId="3" fillId="0" borderId="10" xfId="7" applyNumberFormat="1" applyFont="1" applyBorder="1" applyAlignment="1">
      <alignment horizontal="right"/>
    </xf>
    <xf numFmtId="166" fontId="3" fillId="0" borderId="11" xfId="7" applyNumberFormat="1" applyFont="1" applyBorder="1" applyAlignment="1">
      <alignment horizontal="right"/>
    </xf>
    <xf numFmtId="0" fontId="1" fillId="0" borderId="0" xfId="7" applyAlignment="1">
      <alignment horizontal="center"/>
    </xf>
    <xf numFmtId="0" fontId="7" fillId="0" borderId="9" xfId="7" applyFont="1" applyBorder="1" applyAlignment="1">
      <alignment vertical="top"/>
    </xf>
    <xf numFmtId="0" fontId="7" fillId="0" borderId="12" xfId="7" applyFont="1" applyBorder="1" applyAlignment="1">
      <alignment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166" fontId="3" fillId="0" borderId="14" xfId="7" applyNumberFormat="1" applyFont="1" applyBorder="1" applyAlignment="1">
      <alignment horizontal="right" vertical="top" wrapText="1"/>
    </xf>
    <xf numFmtId="0" fontId="32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7" fillId="0" borderId="0" xfId="0" applyFont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3" fontId="9" fillId="0" borderId="2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13" fillId="0" borderId="0" xfId="0" applyFont="1"/>
    <xf numFmtId="0" fontId="32" fillId="0" borderId="0" xfId="0" applyFont="1"/>
    <xf numFmtId="0" fontId="14" fillId="0" borderId="0" xfId="0" applyFont="1"/>
    <xf numFmtId="3" fontId="5" fillId="0" borderId="23" xfId="7" applyNumberFormat="1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22" xfId="1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22" xfId="1" applyNumberFormat="1" applyFont="1" applyBorder="1" applyAlignment="1">
      <alignment horizontal="right" vertical="center"/>
    </xf>
    <xf numFmtId="167" fontId="2" fillId="0" borderId="26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28" xfId="1" applyNumberFormat="1" applyFont="1" applyBorder="1" applyAlignment="1">
      <alignment horizontal="right" vertical="center"/>
    </xf>
    <xf numFmtId="166" fontId="3" fillId="0" borderId="8" xfId="7" applyNumberFormat="1" applyFont="1" applyBorder="1" applyAlignment="1">
      <alignment horizontal="right" vertical="center"/>
    </xf>
    <xf numFmtId="166" fontId="3" fillId="0" borderId="9" xfId="7" applyNumberFormat="1" applyFont="1" applyBorder="1" applyAlignment="1">
      <alignment horizontal="right" vertical="center"/>
    </xf>
    <xf numFmtId="166" fontId="3" fillId="0" borderId="30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29" xfId="1" applyNumberFormat="1" applyFont="1" applyBorder="1" applyAlignment="1">
      <alignment horizontal="right"/>
    </xf>
    <xf numFmtId="167" fontId="2" fillId="0" borderId="31" xfId="1" applyNumberFormat="1" applyFont="1" applyBorder="1" applyAlignment="1">
      <alignment horizontal="right"/>
    </xf>
    <xf numFmtId="167" fontId="9" fillId="0" borderId="32" xfId="1" applyNumberFormat="1" applyFont="1" applyBorder="1" applyAlignment="1">
      <alignment horizontal="right"/>
    </xf>
    <xf numFmtId="167" fontId="9" fillId="0" borderId="33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22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22" xfId="1" applyNumberFormat="1" applyFont="1" applyBorder="1" applyAlignment="1">
      <alignment horizontal="right" vertical="center"/>
    </xf>
    <xf numFmtId="167" fontId="9" fillId="0" borderId="26" xfId="1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 wrapText="1"/>
    </xf>
    <xf numFmtId="166" fontId="3" fillId="0" borderId="34" xfId="7" applyNumberFormat="1" applyFont="1" applyBorder="1" applyAlignment="1">
      <alignment horizontal="right" vertical="center" wrapText="1"/>
    </xf>
    <xf numFmtId="166" fontId="3" fillId="0" borderId="34" xfId="1" applyNumberFormat="1" applyFont="1" applyBorder="1" applyAlignment="1">
      <alignment horizontal="right" vertical="center"/>
    </xf>
    <xf numFmtId="166" fontId="3" fillId="0" borderId="35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21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22" xfId="7" applyNumberFormat="1" applyFont="1" applyBorder="1" applyAlignment="1">
      <alignment horizontal="right" vertical="center" wrapText="1"/>
    </xf>
    <xf numFmtId="166" fontId="3" fillId="0" borderId="2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14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26" xfId="7" applyNumberFormat="1" applyFont="1" applyBorder="1" applyAlignment="1">
      <alignment horizontal="right" vertical="center"/>
    </xf>
    <xf numFmtId="3" fontId="2" fillId="0" borderId="36" xfId="7" applyNumberFormat="1" applyFont="1" applyBorder="1" applyAlignment="1">
      <alignment horizontal="right" vertical="center"/>
    </xf>
    <xf numFmtId="3" fontId="2" fillId="0" borderId="37" xfId="7" applyNumberFormat="1" applyFont="1" applyBorder="1" applyAlignment="1">
      <alignment horizontal="right" vertical="center"/>
    </xf>
    <xf numFmtId="3" fontId="2" fillId="0" borderId="38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26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21" xfId="7" applyNumberFormat="1" applyFont="1" applyBorder="1" applyAlignment="1">
      <alignment horizontal="right" vertical="center" wrapText="1"/>
    </xf>
    <xf numFmtId="167" fontId="2" fillId="0" borderId="28" xfId="7" applyNumberFormat="1" applyFont="1" applyBorder="1" applyAlignment="1">
      <alignment horizontal="right" vertical="center" wrapText="1"/>
    </xf>
    <xf numFmtId="167" fontId="2" fillId="0" borderId="36" xfId="7" applyNumberFormat="1" applyFont="1" applyBorder="1" applyAlignment="1">
      <alignment horizontal="right" vertical="center"/>
    </xf>
    <xf numFmtId="167" fontId="2" fillId="0" borderId="37" xfId="7" applyNumberFormat="1" applyFont="1" applyBorder="1" applyAlignment="1">
      <alignment horizontal="right" vertical="center"/>
    </xf>
    <xf numFmtId="167" fontId="2" fillId="0" borderId="25" xfId="7" applyNumberFormat="1" applyFont="1" applyBorder="1" applyAlignment="1">
      <alignment horizontal="right" vertical="center"/>
    </xf>
    <xf numFmtId="167" fontId="2" fillId="0" borderId="38" xfId="7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166" fontId="3" fillId="0" borderId="34" xfId="7" applyNumberFormat="1" applyFont="1" applyBorder="1" applyAlignment="1">
      <alignment horizontal="right" vertical="center"/>
    </xf>
    <xf numFmtId="166" fontId="3" fillId="0" borderId="39" xfId="7" applyNumberFormat="1" applyFont="1" applyBorder="1" applyAlignment="1">
      <alignment horizontal="right" vertical="center"/>
    </xf>
    <xf numFmtId="166" fontId="3" fillId="0" borderId="35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22" xfId="7" applyNumberFormat="1" applyFont="1" applyBorder="1" applyAlignment="1">
      <alignment horizontal="right" vertical="center"/>
    </xf>
    <xf numFmtId="167" fontId="9" fillId="0" borderId="26" xfId="7" applyNumberFormat="1" applyFont="1" applyBorder="1" applyAlignment="1">
      <alignment horizontal="right" vertical="center"/>
    </xf>
    <xf numFmtId="3" fontId="2" fillId="0" borderId="26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28" xfId="1" applyNumberFormat="1" applyFont="1" applyBorder="1" applyAlignment="1">
      <alignment horizontal="right" vertical="center"/>
    </xf>
    <xf numFmtId="3" fontId="2" fillId="0" borderId="36" xfId="7" applyNumberFormat="1" applyFont="1" applyBorder="1" applyAlignment="1">
      <alignment horizontal="right" vertical="center" wrapText="1"/>
    </xf>
    <xf numFmtId="3" fontId="2" fillId="0" borderId="25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22" xfId="7" applyNumberFormat="1" applyFont="1" applyBorder="1" applyAlignment="1">
      <alignment horizontal="right" vertical="center" wrapText="1"/>
    </xf>
    <xf numFmtId="3" fontId="3" fillId="0" borderId="27" xfId="7" applyNumberFormat="1" applyFont="1" applyBorder="1" applyAlignment="1">
      <alignment horizontal="right" vertical="center" wrapText="1"/>
    </xf>
    <xf numFmtId="166" fontId="3" fillId="0" borderId="39" xfId="7" applyNumberFormat="1" applyFont="1" applyBorder="1" applyAlignment="1">
      <alignment horizontal="right" vertical="center" wrapText="1"/>
    </xf>
    <xf numFmtId="3" fontId="9" fillId="0" borderId="21" xfId="7" applyNumberFormat="1" applyFont="1" applyBorder="1" applyAlignment="1">
      <alignment horizontal="right" vertical="center" wrapText="1"/>
    </xf>
    <xf numFmtId="3" fontId="9" fillId="0" borderId="29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37" xfId="7" applyNumberFormat="1" applyFont="1" applyBorder="1" applyAlignment="1">
      <alignment horizontal="right" vertical="center" wrapText="1"/>
    </xf>
    <xf numFmtId="166" fontId="3" fillId="0" borderId="40" xfId="7" applyNumberFormat="1" applyFont="1" applyBorder="1" applyAlignment="1">
      <alignment horizontal="right" vertical="center" wrapText="1"/>
    </xf>
    <xf numFmtId="3" fontId="2" fillId="0" borderId="29" xfId="1" applyNumberFormat="1" applyFont="1" applyBorder="1" applyAlignment="1">
      <alignment horizontal="right" vertical="center"/>
    </xf>
    <xf numFmtId="3" fontId="2" fillId="0" borderId="29" xfId="7" applyNumberFormat="1" applyFont="1" applyBorder="1" applyAlignment="1">
      <alignment horizontal="right" vertical="center"/>
    </xf>
    <xf numFmtId="3" fontId="2" fillId="0" borderId="37" xfId="1" applyNumberFormat="1" applyFont="1" applyBorder="1" applyAlignment="1">
      <alignment horizontal="right" vertical="center"/>
    </xf>
    <xf numFmtId="3" fontId="2" fillId="0" borderId="41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3" fontId="2" fillId="0" borderId="41" xfId="7" applyNumberFormat="1" applyFont="1" applyBorder="1" applyAlignment="1">
      <alignment horizontal="right" vertical="center"/>
    </xf>
    <xf numFmtId="3" fontId="2" fillId="0" borderId="29" xfId="7" applyNumberFormat="1" applyFont="1" applyBorder="1" applyAlignment="1">
      <alignment horizontal="right" vertical="center" wrapText="1"/>
    </xf>
    <xf numFmtId="3" fontId="9" fillId="0" borderId="29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29" xfId="7" applyNumberFormat="1" applyFont="1" applyBorder="1" applyAlignment="1">
      <alignment horizontal="right" vertical="center"/>
    </xf>
    <xf numFmtId="3" fontId="2" fillId="0" borderId="41" xfId="7" applyNumberFormat="1" applyFont="1" applyBorder="1" applyAlignment="1">
      <alignment horizontal="right" vertical="center" wrapText="1"/>
    </xf>
    <xf numFmtId="3" fontId="9" fillId="0" borderId="26" xfId="7" applyNumberFormat="1" applyFont="1" applyBorder="1" applyAlignment="1">
      <alignment horizontal="right" vertical="center"/>
    </xf>
    <xf numFmtId="3" fontId="2" fillId="0" borderId="21" xfId="1" applyNumberFormat="1" applyFont="1" applyBorder="1" applyAlignment="1">
      <alignment horizontal="right" vertical="center"/>
    </xf>
    <xf numFmtId="3" fontId="2" fillId="0" borderId="33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 wrapText="1"/>
    </xf>
    <xf numFmtId="166" fontId="3" fillId="0" borderId="7" xfId="1" applyNumberFormat="1" applyFont="1" applyBorder="1" applyAlignment="1">
      <alignment horizontal="right" vertical="center" wrapText="1"/>
    </xf>
    <xf numFmtId="3" fontId="2" fillId="0" borderId="31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31" xfId="1" applyNumberFormat="1" applyFont="1" applyBorder="1" applyAlignment="1">
      <alignment horizontal="right" vertical="center"/>
    </xf>
    <xf numFmtId="3" fontId="9" fillId="0" borderId="33" xfId="1" applyNumberFormat="1" applyFont="1" applyBorder="1" applyAlignment="1">
      <alignment horizontal="right" vertical="center"/>
    </xf>
    <xf numFmtId="166" fontId="3" fillId="0" borderId="11" xfId="7" applyNumberFormat="1" applyFont="1" applyBorder="1" applyAlignment="1">
      <alignment horizontal="right" vertical="center"/>
    </xf>
    <xf numFmtId="3" fontId="2" fillId="0" borderId="42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166" fontId="3" fillId="0" borderId="43" xfId="7" applyNumberFormat="1" applyFont="1" applyBorder="1" applyAlignment="1">
      <alignment horizontal="right" vertical="center" wrapText="1"/>
    </xf>
    <xf numFmtId="3" fontId="9" fillId="0" borderId="44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3" fontId="9" fillId="0" borderId="26" xfId="7" applyNumberFormat="1" applyFont="1" applyBorder="1" applyAlignment="1">
      <alignment horizontal="right" vertical="center" wrapText="1"/>
    </xf>
    <xf numFmtId="166" fontId="3" fillId="0" borderId="42" xfId="7" applyNumberFormat="1" applyFont="1" applyBorder="1" applyAlignment="1">
      <alignment horizontal="right" vertical="center" wrapText="1"/>
    </xf>
    <xf numFmtId="3" fontId="9" fillId="0" borderId="28" xfId="7" applyNumberFormat="1" applyFont="1" applyBorder="1" applyAlignment="1">
      <alignment horizontal="right" vertical="center" wrapText="1"/>
    </xf>
    <xf numFmtId="3" fontId="2" fillId="0" borderId="21" xfId="7" applyNumberFormat="1" applyFont="1" applyBorder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top" wrapText="1"/>
    </xf>
    <xf numFmtId="9" fontId="3" fillId="0" borderId="34" xfId="7" applyNumberFormat="1" applyFont="1" applyBorder="1" applyAlignment="1">
      <alignment horizontal="right" vertical="top" wrapText="1"/>
    </xf>
    <xf numFmtId="166" fontId="3" fillId="0" borderId="27" xfId="7" applyNumberFormat="1" applyFont="1" applyBorder="1" applyAlignment="1">
      <alignment horizontal="right" vertical="top" wrapText="1"/>
    </xf>
    <xf numFmtId="166" fontId="3" fillId="0" borderId="34" xfId="7" applyNumberFormat="1" applyFont="1" applyBorder="1" applyAlignment="1">
      <alignment horizontal="right" vertical="top" wrapText="1"/>
    </xf>
    <xf numFmtId="166" fontId="3" fillId="0" borderId="39" xfId="7" applyNumberFormat="1" applyFont="1" applyBorder="1" applyAlignment="1">
      <alignment horizontal="right" vertical="top" wrapText="1"/>
    </xf>
    <xf numFmtId="3" fontId="9" fillId="0" borderId="22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9" fontId="3" fillId="0" borderId="8" xfId="7" applyNumberFormat="1" applyFont="1" applyBorder="1" applyAlignment="1">
      <alignment horizontal="right" vertical="top" wrapText="1"/>
    </xf>
    <xf numFmtId="9" fontId="3" fillId="0" borderId="9" xfId="7" applyNumberFormat="1" applyFont="1" applyBorder="1" applyAlignment="1">
      <alignment horizontal="right" vertical="top" wrapText="1"/>
    </xf>
    <xf numFmtId="166" fontId="3" fillId="0" borderId="8" xfId="7" applyNumberFormat="1" applyFont="1" applyBorder="1" applyAlignment="1">
      <alignment horizontal="right" vertical="top" wrapText="1"/>
    </xf>
    <xf numFmtId="166" fontId="3" fillId="0" borderId="9" xfId="7" applyNumberFormat="1" applyFont="1" applyBorder="1" applyAlignment="1">
      <alignment horizontal="right" vertical="top" wrapText="1"/>
    </xf>
    <xf numFmtId="3" fontId="2" fillId="0" borderId="38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top" wrapText="1"/>
    </xf>
    <xf numFmtId="166" fontId="3" fillId="0" borderId="30" xfId="7" applyNumberFormat="1" applyFont="1" applyBorder="1" applyAlignment="1">
      <alignment horizontal="right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26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45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left" vertical="center"/>
    </xf>
    <xf numFmtId="3" fontId="5" fillId="0" borderId="46" xfId="7" applyNumberFormat="1" applyFont="1" applyBorder="1" applyAlignment="1">
      <alignment horizontal="left" vertical="center" wrapText="1"/>
    </xf>
    <xf numFmtId="3" fontId="5" fillId="0" borderId="47" xfId="7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center" wrapText="1"/>
    </xf>
    <xf numFmtId="16" fontId="2" fillId="0" borderId="45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49" fontId="2" fillId="0" borderId="45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3" fontId="5" fillId="0" borderId="45" xfId="7" applyNumberFormat="1" applyFont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28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28" xfId="1" applyNumberFormat="1" applyFont="1" applyFill="1" applyBorder="1" applyAlignment="1">
      <alignment vertical="center" wrapText="1"/>
    </xf>
    <xf numFmtId="9" fontId="3" fillId="0" borderId="48" xfId="1" applyNumberFormat="1" applyFont="1" applyFill="1" applyBorder="1" applyAlignment="1">
      <alignment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0" borderId="50" xfId="1" applyNumberFormat="1" applyFont="1" applyFill="1" applyBorder="1" applyAlignment="1">
      <alignment vertical="center" wrapText="1"/>
    </xf>
    <xf numFmtId="3" fontId="2" fillId="0" borderId="51" xfId="1" applyNumberFormat="1" applyFont="1" applyFill="1" applyBorder="1" applyAlignment="1">
      <alignment vertical="center" wrapText="1"/>
    </xf>
    <xf numFmtId="3" fontId="2" fillId="0" borderId="29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26" xfId="1" applyNumberFormat="1" applyFont="1" applyFill="1" applyBorder="1" applyAlignment="1">
      <alignment vertical="center" wrapText="1"/>
    </xf>
    <xf numFmtId="9" fontId="3" fillId="0" borderId="29" xfId="1" applyNumberFormat="1" applyFont="1" applyFill="1" applyBorder="1" applyAlignment="1">
      <alignment vertical="center" wrapText="1"/>
    </xf>
    <xf numFmtId="9" fontId="3" fillId="0" borderId="10" xfId="1" applyNumberFormat="1" applyFont="1" applyFill="1" applyBorder="1" applyAlignment="1">
      <alignment vertical="center" wrapText="1"/>
    </xf>
    <xf numFmtId="3" fontId="9" fillId="0" borderId="3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28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9" fontId="3" fillId="0" borderId="27" xfId="0" applyNumberFormat="1" applyFont="1" applyBorder="1" applyAlignment="1">
      <alignment horizontal="right" vertical="center" wrapText="1"/>
    </xf>
    <xf numFmtId="9" fontId="3" fillId="0" borderId="34" xfId="0" applyNumberFormat="1" applyFont="1" applyBorder="1" applyAlignment="1">
      <alignment horizontal="right" vertical="center" wrapText="1"/>
    </xf>
    <xf numFmtId="9" fontId="3" fillId="0" borderId="39" xfId="0" applyNumberFormat="1" applyFont="1" applyBorder="1" applyAlignment="1">
      <alignment horizontal="right" vertical="center" wrapText="1"/>
    </xf>
    <xf numFmtId="166" fontId="3" fillId="0" borderId="34" xfId="0" applyNumberFormat="1" applyFont="1" applyBorder="1" applyAlignment="1">
      <alignment horizontal="right" vertical="center" wrapText="1"/>
    </xf>
    <xf numFmtId="166" fontId="3" fillId="0" borderId="39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3" fillId="0" borderId="12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3" fontId="2" fillId="0" borderId="37" xfId="1" applyNumberFormat="1" applyFont="1" applyFill="1" applyBorder="1" applyAlignment="1">
      <alignment horizontal="right" vertical="center" wrapText="1"/>
    </xf>
    <xf numFmtId="3" fontId="2" fillId="0" borderId="38" xfId="1" applyNumberFormat="1" applyFont="1" applyFill="1" applyBorder="1" applyAlignment="1">
      <alignment horizontal="right" vertical="center" wrapText="1"/>
    </xf>
    <xf numFmtId="9" fontId="3" fillId="0" borderId="9" xfId="1" applyNumberFormat="1" applyFont="1" applyFill="1" applyBorder="1" applyAlignment="1">
      <alignment horizontal="right" vertical="center" wrapText="1"/>
    </xf>
    <xf numFmtId="9" fontId="3" fillId="0" borderId="30" xfId="1" applyNumberFormat="1" applyFont="1" applyFill="1" applyBorder="1" applyAlignment="1">
      <alignment horizontal="right" vertical="center" wrapText="1"/>
    </xf>
    <xf numFmtId="3" fontId="2" fillId="0" borderId="17" xfId="7" applyNumberFormat="1" applyFont="1" applyBorder="1" applyAlignment="1">
      <alignment vertical="center" wrapText="1"/>
    </xf>
    <xf numFmtId="166" fontId="3" fillId="0" borderId="52" xfId="0" applyNumberFormat="1" applyFont="1" applyBorder="1" applyAlignment="1">
      <alignment horizontal="right" vertical="center" wrapText="1"/>
    </xf>
    <xf numFmtId="3" fontId="2" fillId="0" borderId="27" xfId="7" applyNumberFormat="1" applyFont="1" applyBorder="1" applyAlignment="1">
      <alignment vertical="center" wrapText="1"/>
    </xf>
    <xf numFmtId="166" fontId="3" fillId="0" borderId="53" xfId="0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166" fontId="3" fillId="0" borderId="30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47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28" xfId="1" applyNumberFormat="1" applyFont="1" applyBorder="1"/>
    <xf numFmtId="3" fontId="2" fillId="0" borderId="26" xfId="1" applyNumberFormat="1" applyFont="1" applyBorder="1"/>
    <xf numFmtId="3" fontId="9" fillId="0" borderId="26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27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36" xfId="1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28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center" wrapText="1"/>
    </xf>
    <xf numFmtId="9" fontId="3" fillId="0" borderId="34" xfId="7" applyNumberFormat="1" applyFont="1" applyBorder="1" applyAlignment="1">
      <alignment horizontal="right" vertical="center" wrapText="1"/>
    </xf>
    <xf numFmtId="9" fontId="3" fillId="0" borderId="39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center" wrapText="1"/>
    </xf>
    <xf numFmtId="9" fontId="3" fillId="0" borderId="8" xfId="7" applyNumberFormat="1" applyFont="1" applyBorder="1" applyAlignment="1">
      <alignment horizontal="right" vertical="center" wrapText="1"/>
    </xf>
    <xf numFmtId="9" fontId="3" fillId="0" borderId="9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166" fontId="3" fillId="0" borderId="9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166" fontId="3" fillId="0" borderId="8" xfId="7" applyNumberFormat="1" applyFont="1" applyBorder="1" applyAlignment="1">
      <alignment horizontal="right" vertical="center" wrapText="1"/>
    </xf>
    <xf numFmtId="166" fontId="3" fillId="0" borderId="30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55" xfId="7" applyNumberFormat="1" applyFont="1" applyBorder="1" applyAlignment="1">
      <alignment horizontal="right" vertical="center" wrapText="1"/>
    </xf>
    <xf numFmtId="9" fontId="3" fillId="0" borderId="56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3" fontId="9" fillId="0" borderId="57" xfId="7" applyNumberFormat="1" applyFont="1" applyBorder="1" applyAlignment="1">
      <alignment horizontal="right" vertical="center" wrapText="1"/>
    </xf>
    <xf numFmtId="9" fontId="3" fillId="0" borderId="58" xfId="7" applyNumberFormat="1" applyFont="1" applyBorder="1" applyAlignment="1">
      <alignment horizontal="right" vertical="center" wrapText="1"/>
    </xf>
    <xf numFmtId="3" fontId="2" fillId="0" borderId="57" xfId="7" applyNumberFormat="1" applyFont="1" applyBorder="1" applyAlignment="1">
      <alignment horizontal="right" vertical="center" wrapText="1"/>
    </xf>
    <xf numFmtId="3" fontId="2" fillId="0" borderId="45" xfId="7" applyNumberFormat="1" applyFont="1" applyBorder="1" applyAlignment="1">
      <alignment horizontal="right" vertical="center" wrapText="1"/>
    </xf>
    <xf numFmtId="3" fontId="9" fillId="0" borderId="59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59" xfId="7" applyNumberFormat="1" applyFont="1" applyBorder="1" applyAlignment="1">
      <alignment vertical="center" wrapText="1"/>
    </xf>
    <xf numFmtId="3" fontId="5" fillId="0" borderId="23" xfId="7" applyNumberFormat="1" applyFont="1" applyBorder="1" applyAlignment="1">
      <alignment vertical="center" wrapText="1"/>
    </xf>
    <xf numFmtId="3" fontId="5" fillId="0" borderId="46" xfId="7" applyNumberFormat="1" applyFont="1" applyBorder="1" applyAlignment="1">
      <alignment vertical="center" wrapText="1"/>
    </xf>
    <xf numFmtId="3" fontId="5" fillId="0" borderId="47" xfId="7" applyNumberFormat="1" applyFont="1" applyBorder="1" applyAlignment="1">
      <alignment vertical="center" wrapText="1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center" wrapText="1"/>
    </xf>
    <xf numFmtId="3" fontId="5" fillId="0" borderId="60" xfId="7" applyNumberFormat="1" applyFont="1" applyBorder="1" applyAlignment="1">
      <alignment horizontal="left" vertical="center" wrapText="1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horizontal="left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40" xfId="7" applyNumberFormat="1" applyFont="1" applyBorder="1" applyAlignment="1">
      <alignment horizontal="right" vertical="center" wrapText="1"/>
    </xf>
    <xf numFmtId="9" fontId="3" fillId="0" borderId="10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28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26" xfId="7" applyNumberFormat="1" applyFont="1" applyBorder="1" applyAlignment="1">
      <alignment horizontal="right" vertical="center" wrapText="1"/>
    </xf>
    <xf numFmtId="2" fontId="2" fillId="0" borderId="22" xfId="7" applyNumberFormat="1" applyFont="1" applyBorder="1" applyAlignment="1">
      <alignment horizontal="righ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63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64" xfId="7" applyNumberFormat="1" applyFont="1" applyBorder="1" applyAlignment="1">
      <alignment horizontal="right" vertical="center" wrapText="1"/>
    </xf>
    <xf numFmtId="4" fontId="2" fillId="0" borderId="65" xfId="7" applyNumberFormat="1" applyFont="1" applyBorder="1" applyAlignment="1">
      <alignment horizontal="right" vertical="center" wrapText="1"/>
    </xf>
    <xf numFmtId="4" fontId="9" fillId="0" borderId="9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3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166" fontId="3" fillId="0" borderId="8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 wrapText="1"/>
    </xf>
    <xf numFmtId="166" fontId="3" fillId="0" borderId="10" xfId="7" applyNumberFormat="1" applyFont="1" applyBorder="1" applyAlignment="1">
      <alignment horizontal="right" vertical="center" wrapText="1"/>
    </xf>
    <xf numFmtId="166" fontId="3" fillId="0" borderId="67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top" wrapText="1"/>
    </xf>
    <xf numFmtId="0" fontId="1" fillId="3" borderId="0" xfId="7" applyFill="1"/>
    <xf numFmtId="0" fontId="8" fillId="3" borderId="0" xfId="7" applyFont="1" applyFill="1"/>
    <xf numFmtId="3" fontId="1" fillId="3" borderId="0" xfId="7" applyNumberFormat="1" applyFill="1"/>
    <xf numFmtId="0" fontId="11" fillId="3" borderId="0" xfId="7" applyFont="1" applyFill="1"/>
    <xf numFmtId="166" fontId="3" fillId="0" borderId="9" xfId="1" applyNumberFormat="1" applyFont="1" applyBorder="1" applyAlignment="1">
      <alignment horizontal="right" vertical="center"/>
    </xf>
    <xf numFmtId="166" fontId="3" fillId="0" borderId="30" xfId="1" applyNumberFormat="1" applyFont="1" applyBorder="1" applyAlignment="1">
      <alignment horizontal="right"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0" fontId="7" fillId="3" borderId="0" xfId="7" applyFont="1" applyFill="1" applyAlignment="1">
      <alignment horizontal="left" vertical="top" wrapText="1"/>
    </xf>
    <xf numFmtId="0" fontId="1" fillId="3" borderId="0" xfId="7" applyFill="1" applyAlignment="1">
      <alignment wrapText="1"/>
    </xf>
    <xf numFmtId="3" fontId="2" fillId="0" borderId="28" xfId="0" applyNumberFormat="1" applyFont="1" applyBorder="1" applyAlignment="1">
      <alignment horizontal="right" wrapText="1"/>
    </xf>
    <xf numFmtId="3" fontId="2" fillId="0" borderId="26" xfId="0" applyNumberFormat="1" applyFont="1" applyBorder="1" applyAlignment="1">
      <alignment horizontal="right" wrapText="1"/>
    </xf>
    <xf numFmtId="3" fontId="9" fillId="0" borderId="26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36" xfId="1" applyNumberFormat="1" applyFont="1" applyBorder="1" applyAlignment="1">
      <alignment horizontal="right" vertical="center" wrapText="1"/>
    </xf>
    <xf numFmtId="3" fontId="2" fillId="0" borderId="32" xfId="1" applyNumberFormat="1" applyFont="1" applyBorder="1" applyAlignment="1">
      <alignment horizontal="right" vertical="center"/>
    </xf>
    <xf numFmtId="3" fontId="2" fillId="0" borderId="32" xfId="7" applyNumberFormat="1" applyFont="1" applyBorder="1" applyAlignment="1">
      <alignment horizontal="right" vertical="center"/>
    </xf>
    <xf numFmtId="3" fontId="9" fillId="0" borderId="32" xfId="1" applyNumberFormat="1" applyFont="1" applyBorder="1" applyAlignment="1">
      <alignment horizontal="right" vertical="center"/>
    </xf>
    <xf numFmtId="3" fontId="9" fillId="0" borderId="32" xfId="7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3" fontId="5" fillId="0" borderId="46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horizontal="left" vertical="center" wrapText="1"/>
    </xf>
    <xf numFmtId="3" fontId="5" fillId="0" borderId="68" xfId="0" applyNumberFormat="1" applyFont="1" applyBorder="1" applyAlignment="1">
      <alignment horizontal="left" vertical="center" wrapText="1"/>
    </xf>
    <xf numFmtId="167" fontId="2" fillId="0" borderId="32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29" xfId="1" applyNumberFormat="1" applyFont="1" applyBorder="1" applyAlignment="1">
      <alignment horizontal="right" vertical="center"/>
    </xf>
    <xf numFmtId="166" fontId="3" fillId="0" borderId="29" xfId="1" applyNumberFormat="1" applyFont="1" applyBorder="1" applyAlignment="1">
      <alignment horizontal="right" vertical="center"/>
    </xf>
    <xf numFmtId="167" fontId="9" fillId="0" borderId="32" xfId="1" applyNumberFormat="1" applyFont="1" applyBorder="1" applyAlignment="1">
      <alignment horizontal="right" vertical="center"/>
    </xf>
    <xf numFmtId="166" fontId="3" fillId="0" borderId="40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69" xfId="1" applyNumberFormat="1" applyFont="1" applyFill="1" applyBorder="1" applyAlignment="1">
      <alignment horizontal="right" vertical="center" wrapText="1"/>
    </xf>
    <xf numFmtId="3" fontId="2" fillId="0" borderId="61" xfId="1" applyNumberFormat="1" applyFont="1" applyFill="1" applyBorder="1" applyAlignment="1">
      <alignment horizontal="right" vertical="center" wrapText="1"/>
    </xf>
    <xf numFmtId="9" fontId="3" fillId="0" borderId="70" xfId="1" applyNumberFormat="1" applyFont="1" applyFill="1" applyBorder="1" applyAlignment="1">
      <alignment horizontal="right" vertical="center" wrapText="1"/>
    </xf>
    <xf numFmtId="3" fontId="5" fillId="0" borderId="71" xfId="0" applyNumberFormat="1" applyFont="1" applyBorder="1" applyAlignment="1">
      <alignment horizontal="left" vertical="center" wrapText="1"/>
    </xf>
    <xf numFmtId="3" fontId="5" fillId="0" borderId="72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3" fontId="5" fillId="0" borderId="74" xfId="0" applyNumberFormat="1" applyFont="1" applyBorder="1" applyAlignment="1">
      <alignment horizontal="left"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166" fontId="3" fillId="0" borderId="26" xfId="0" applyNumberFormat="1" applyFont="1" applyBorder="1" applyAlignment="1">
      <alignment horizontal="right" vertical="center" wrapText="1"/>
    </xf>
    <xf numFmtId="9" fontId="3" fillId="0" borderId="30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vertical="center" wrapText="1"/>
    </xf>
    <xf numFmtId="166" fontId="3" fillId="0" borderId="26" xfId="0" applyNumberFormat="1" applyFont="1" applyBorder="1" applyAlignment="1">
      <alignment vertical="center" wrapText="1"/>
    </xf>
    <xf numFmtId="9" fontId="3" fillId="0" borderId="30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/>
    </xf>
    <xf numFmtId="166" fontId="3" fillId="0" borderId="76" xfId="1" applyNumberFormat="1" applyFont="1" applyFill="1" applyBorder="1" applyAlignment="1">
      <alignment vertical="center" wrapText="1"/>
    </xf>
    <xf numFmtId="166" fontId="3" fillId="0" borderId="77" xfId="1" applyNumberFormat="1" applyFont="1" applyFill="1" applyBorder="1" applyAlignment="1">
      <alignment vertical="center" wrapText="1"/>
    </xf>
    <xf numFmtId="166" fontId="3" fillId="0" borderId="34" xfId="1" applyNumberFormat="1" applyFont="1" applyFill="1" applyBorder="1" applyAlignment="1">
      <alignment vertical="center" wrapText="1"/>
    </xf>
    <xf numFmtId="166" fontId="3" fillId="0" borderId="35" xfId="1" applyNumberFormat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>
      <alignment vertical="center" wrapText="1"/>
    </xf>
    <xf numFmtId="166" fontId="3" fillId="0" borderId="30" xfId="1" applyNumberFormat="1" applyFont="1" applyFill="1" applyBorder="1" applyAlignment="1">
      <alignment vertical="center" wrapText="1"/>
    </xf>
    <xf numFmtId="169" fontId="3" fillId="0" borderId="68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14" xfId="1" applyNumberFormat="1" applyFont="1" applyFill="1" applyBorder="1" applyAlignment="1">
      <alignment horizontal="right" vertical="center" wrapText="1"/>
    </xf>
    <xf numFmtId="169" fontId="3" fillId="0" borderId="66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26" xfId="1" applyNumberFormat="1" applyFont="1" applyFill="1" applyBorder="1" applyAlignment="1">
      <alignment horizontal="right" vertical="center" wrapText="1"/>
    </xf>
    <xf numFmtId="166" fontId="3" fillId="0" borderId="78" xfId="0" applyNumberFormat="1" applyFont="1" applyBorder="1" applyAlignment="1">
      <alignment horizontal="right" vertical="center" wrapText="1"/>
    </xf>
    <xf numFmtId="166" fontId="3" fillId="0" borderId="64" xfId="0" applyNumberFormat="1" applyFont="1" applyBorder="1" applyAlignment="1">
      <alignment horizontal="right" vertical="center" wrapText="1"/>
    </xf>
    <xf numFmtId="166" fontId="3" fillId="0" borderId="79" xfId="0" applyNumberFormat="1" applyFont="1" applyBorder="1" applyAlignment="1">
      <alignment horizontal="right" vertical="center" wrapText="1"/>
    </xf>
    <xf numFmtId="166" fontId="3" fillId="0" borderId="80" xfId="0" applyNumberFormat="1" applyFont="1" applyBorder="1" applyAlignment="1">
      <alignment horizontal="right" vertical="center" wrapText="1"/>
    </xf>
    <xf numFmtId="166" fontId="3" fillId="0" borderId="81" xfId="0" applyNumberFormat="1" applyFont="1" applyBorder="1" applyAlignment="1">
      <alignment horizontal="right" vertical="center" wrapText="1"/>
    </xf>
    <xf numFmtId="166" fontId="3" fillId="0" borderId="82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28" xfId="1" applyNumberFormat="1" applyFont="1" applyBorder="1" applyAlignment="1">
      <alignment horizontal="right" vertical="center" wrapText="1"/>
    </xf>
    <xf numFmtId="166" fontId="3" fillId="0" borderId="37" xfId="1" applyNumberFormat="1" applyFont="1" applyBorder="1" applyAlignment="1">
      <alignment horizontal="right" vertical="center" wrapText="1"/>
    </xf>
    <xf numFmtId="166" fontId="3" fillId="0" borderId="38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26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4" xfId="1" applyNumberFormat="1" applyFont="1" applyFill="1" applyBorder="1" applyAlignment="1">
      <alignment horizontal="right" vertical="center" wrapText="1"/>
    </xf>
    <xf numFmtId="166" fontId="3" fillId="0" borderId="37" xfId="1" applyNumberFormat="1" applyFont="1" applyFill="1" applyBorder="1" applyAlignment="1">
      <alignment horizontal="right" vertical="center" wrapText="1"/>
    </xf>
    <xf numFmtId="166" fontId="3" fillId="0" borderId="38" xfId="1" applyNumberFormat="1" applyFont="1" applyFill="1" applyBorder="1" applyAlignment="1">
      <alignment horizontal="right" vertical="center" wrapText="1"/>
    </xf>
    <xf numFmtId="166" fontId="3" fillId="0" borderId="34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9" xfId="1" applyNumberFormat="1" applyFont="1" applyFill="1" applyBorder="1" applyAlignment="1">
      <alignment horizontal="right" vertical="center" wrapText="1"/>
    </xf>
    <xf numFmtId="166" fontId="3" fillId="0" borderId="30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36" xfId="1" applyNumberFormat="1" applyFont="1" applyFill="1" applyBorder="1" applyAlignment="1">
      <alignment horizontal="left" vertical="center" wrapText="1"/>
    </xf>
    <xf numFmtId="9" fontId="2" fillId="0" borderId="27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8" xfId="1" applyNumberFormat="1" applyFont="1" applyFill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10" fillId="0" borderId="30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9" fontId="3" fillId="0" borderId="40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horizontal="right" wrapText="1"/>
    </xf>
    <xf numFmtId="166" fontId="3" fillId="0" borderId="40" xfId="0" applyNumberFormat="1" applyFont="1" applyBorder="1" applyAlignment="1">
      <alignment horizontal="right" vertical="center" wrapText="1"/>
    </xf>
    <xf numFmtId="3" fontId="2" fillId="0" borderId="33" xfId="7" applyNumberFormat="1" applyFont="1" applyBorder="1" applyAlignment="1">
      <alignment horizontal="right" vertical="center" wrapText="1"/>
    </xf>
    <xf numFmtId="3" fontId="2" fillId="0" borderId="31" xfId="7" applyNumberFormat="1" applyFont="1" applyBorder="1" applyAlignment="1">
      <alignment horizontal="right" vertical="center" wrapText="1"/>
    </xf>
    <xf numFmtId="3" fontId="2" fillId="0" borderId="83" xfId="7" applyNumberFormat="1" applyFont="1" applyBorder="1" applyAlignment="1">
      <alignment horizontal="right" vertical="center" wrapText="1"/>
    </xf>
    <xf numFmtId="3" fontId="9" fillId="0" borderId="84" xfId="7" applyNumberFormat="1" applyFont="1" applyBorder="1" applyAlignment="1">
      <alignment horizontal="right" vertical="center" wrapText="1"/>
    </xf>
    <xf numFmtId="3" fontId="2" fillId="0" borderId="33" xfId="7" applyNumberFormat="1" applyFont="1" applyBorder="1" applyAlignment="1">
      <alignment vertical="center" wrapText="1"/>
    </xf>
    <xf numFmtId="3" fontId="2" fillId="0" borderId="31" xfId="7" applyNumberFormat="1" applyFont="1" applyBorder="1" applyAlignment="1">
      <alignment vertical="center" wrapText="1"/>
    </xf>
    <xf numFmtId="3" fontId="9" fillId="0" borderId="84" xfId="7" applyNumberFormat="1" applyFont="1" applyBorder="1" applyAlignment="1">
      <alignment vertical="center" wrapText="1"/>
    </xf>
    <xf numFmtId="2" fontId="9" fillId="0" borderId="59" xfId="7" applyNumberFormat="1" applyFont="1" applyBorder="1" applyAlignment="1">
      <alignment vertical="center"/>
    </xf>
    <xf numFmtId="2" fontId="9" fillId="0" borderId="85" xfId="7" applyNumberFormat="1" applyFont="1" applyBorder="1" applyAlignment="1">
      <alignment vertical="center"/>
    </xf>
    <xf numFmtId="2" fontId="9" fillId="0" borderId="59" xfId="7" applyNumberFormat="1" applyFont="1" applyBorder="1" applyAlignment="1">
      <alignment horizontal="right" vertical="center" wrapText="1"/>
    </xf>
    <xf numFmtId="2" fontId="9" fillId="0" borderId="85" xfId="7" applyNumberFormat="1" applyFont="1" applyBorder="1" applyAlignment="1">
      <alignment horizontal="right" vertical="center" wrapText="1"/>
    </xf>
    <xf numFmtId="2" fontId="9" fillId="0" borderId="79" xfId="7" applyNumberFormat="1" applyFont="1" applyBorder="1" applyAlignment="1">
      <alignment horizontal="right" vertical="center" wrapText="1"/>
    </xf>
    <xf numFmtId="2" fontId="9" fillId="0" borderId="82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14" xfId="7" applyNumberFormat="1" applyFont="1" applyBorder="1" applyAlignment="1">
      <alignment horizontal="right" vertical="center" wrapText="1"/>
    </xf>
    <xf numFmtId="3" fontId="2" fillId="0" borderId="65" xfId="7" applyNumberFormat="1" applyFont="1" applyBorder="1" applyAlignment="1">
      <alignment horizontal="right" vertical="center" wrapText="1"/>
    </xf>
    <xf numFmtId="3" fontId="2" fillId="0" borderId="81" xfId="7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horizontal="right" vertical="center" wrapText="1"/>
    </xf>
    <xf numFmtId="3" fontId="9" fillId="0" borderId="30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86" xfId="7" applyNumberFormat="1" applyFont="1" applyBorder="1" applyAlignment="1">
      <alignment horizontal="right" vertical="center" wrapText="1"/>
    </xf>
    <xf numFmtId="3" fontId="9" fillId="0" borderId="8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14" xfId="7" applyNumberFormat="1" applyFont="1" applyBorder="1" applyAlignment="1">
      <alignment vertical="center" wrapText="1"/>
    </xf>
    <xf numFmtId="166" fontId="3" fillId="0" borderId="86" xfId="7" applyNumberFormat="1" applyFont="1" applyBorder="1" applyAlignment="1">
      <alignment vertical="center" wrapText="1"/>
    </xf>
    <xf numFmtId="166" fontId="3" fillId="0" borderId="65" xfId="7" applyNumberFormat="1" applyFont="1" applyBorder="1" applyAlignment="1">
      <alignment vertical="center" wrapText="1"/>
    </xf>
    <xf numFmtId="166" fontId="3" fillId="0" borderId="81" xfId="7" applyNumberFormat="1" applyFont="1" applyBorder="1" applyAlignment="1">
      <alignment vertical="center" wrapText="1"/>
    </xf>
    <xf numFmtId="166" fontId="3" fillId="0" borderId="8" xfId="7" applyNumberFormat="1" applyFont="1" applyBorder="1" applyAlignment="1">
      <alignment vertical="center" wrapText="1"/>
    </xf>
    <xf numFmtId="166" fontId="3" fillId="0" borderId="9" xfId="7" applyNumberFormat="1" applyFont="1" applyBorder="1" applyAlignment="1">
      <alignment vertical="center" wrapText="1"/>
    </xf>
    <xf numFmtId="166" fontId="3" fillId="0" borderId="30" xfId="7" applyNumberFormat="1" applyFont="1" applyBorder="1" applyAlignment="1">
      <alignment vertical="center" wrapText="1"/>
    </xf>
    <xf numFmtId="166" fontId="3" fillId="0" borderId="10" xfId="7" applyNumberFormat="1" applyFont="1" applyBorder="1" applyAlignment="1">
      <alignment horizontal="right" vertical="center"/>
    </xf>
    <xf numFmtId="9" fontId="3" fillId="0" borderId="29" xfId="7" applyNumberFormat="1" applyFont="1" applyBorder="1" applyAlignment="1">
      <alignment horizontal="right" vertical="center" wrapText="1"/>
    </xf>
    <xf numFmtId="3" fontId="9" fillId="0" borderId="32" xfId="7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2" fillId="3" borderId="0" xfId="7" applyFont="1" applyFill="1"/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3" fontId="6" fillId="3" borderId="0" xfId="0" applyNumberFormat="1" applyFont="1" applyFill="1"/>
    <xf numFmtId="166" fontId="3" fillId="3" borderId="0" xfId="0" applyNumberFormat="1" applyFont="1" applyFill="1"/>
    <xf numFmtId="0" fontId="1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34" fillId="3" borderId="0" xfId="0" applyFont="1" applyFill="1"/>
    <xf numFmtId="0" fontId="0" fillId="3" borderId="0" xfId="0" applyFill="1"/>
    <xf numFmtId="0" fontId="7" fillId="3" borderId="0" xfId="7" applyFont="1" applyFill="1" applyAlignment="1">
      <alignment horizontal="left" vertical="top"/>
    </xf>
    <xf numFmtId="166" fontId="3" fillId="3" borderId="0" xfId="7" applyNumberFormat="1" applyFont="1" applyFill="1"/>
    <xf numFmtId="3" fontId="8" fillId="3" borderId="0" xfId="7" applyNumberFormat="1" applyFont="1" applyFill="1"/>
    <xf numFmtId="0" fontId="4" fillId="3" borderId="0" xfId="7" applyFont="1" applyFill="1"/>
    <xf numFmtId="10" fontId="5" fillId="3" borderId="0" xfId="7" applyNumberFormat="1" applyFont="1" applyFill="1"/>
    <xf numFmtId="0" fontId="7" fillId="3" borderId="9" xfId="7" applyFont="1" applyFill="1" applyBorder="1" applyAlignment="1">
      <alignment vertical="top"/>
    </xf>
    <xf numFmtId="0" fontId="1" fillId="3" borderId="0" xfId="7" applyFill="1" applyAlignment="1">
      <alignment vertical="center"/>
    </xf>
    <xf numFmtId="0" fontId="1" fillId="3" borderId="0" xfId="7" applyFill="1" applyAlignment="1">
      <alignment horizontal="center"/>
    </xf>
    <xf numFmtId="0" fontId="7" fillId="3" borderId="0" xfId="7" applyFont="1" applyFill="1" applyAlignment="1">
      <alignment vertical="top" wrapText="1"/>
    </xf>
    <xf numFmtId="0" fontId="2" fillId="3" borderId="0" xfId="7" applyFont="1" applyFill="1" applyAlignment="1">
      <alignment horizontal="center"/>
    </xf>
    <xf numFmtId="0" fontId="7" fillId="3" borderId="0" xfId="7" applyFont="1" applyFill="1" applyAlignment="1">
      <alignment wrapText="1"/>
    </xf>
    <xf numFmtId="0" fontId="2" fillId="3" borderId="0" xfId="7" applyFont="1" applyFill="1" applyAlignment="1">
      <alignment horizontal="left" vertical="top" wrapText="1"/>
    </xf>
    <xf numFmtId="0" fontId="5" fillId="3" borderId="0" xfId="7" applyFont="1" applyFill="1" applyAlignment="1">
      <alignment horizontal="left" vertical="top"/>
    </xf>
    <xf numFmtId="3" fontId="11" fillId="3" borderId="0" xfId="7" applyNumberFormat="1" applyFont="1" applyFill="1" applyAlignment="1">
      <alignment horizontal="right"/>
    </xf>
    <xf numFmtId="0" fontId="11" fillId="3" borderId="0" xfId="7" applyFont="1" applyFill="1" applyAlignment="1">
      <alignment horizontal="right"/>
    </xf>
    <xf numFmtId="0" fontId="13" fillId="3" borderId="0" xfId="7" applyFont="1" applyFill="1"/>
    <xf numFmtId="3" fontId="2" fillId="3" borderId="0" xfId="7" applyNumberFormat="1" applyFont="1" applyFill="1"/>
    <xf numFmtId="0" fontId="5" fillId="4" borderId="87" xfId="0" applyFont="1" applyFill="1" applyBorder="1" applyAlignment="1">
      <alignment horizontal="left" vertical="center"/>
    </xf>
    <xf numFmtId="0" fontId="2" fillId="4" borderId="75" xfId="0" applyFont="1" applyFill="1" applyBorder="1" applyAlignment="1">
      <alignment horizontal="center" vertical="top" wrapText="1"/>
    </xf>
    <xf numFmtId="0" fontId="2" fillId="4" borderId="75" xfId="0" applyFont="1" applyFill="1" applyBorder="1" applyAlignment="1">
      <alignment horizontal="center" vertical="top"/>
    </xf>
    <xf numFmtId="0" fontId="2" fillId="4" borderId="88" xfId="0" applyFont="1" applyFill="1" applyBorder="1" applyAlignment="1">
      <alignment horizontal="center" vertical="top" wrapText="1"/>
    </xf>
    <xf numFmtId="0" fontId="5" fillId="4" borderId="89" xfId="0" applyFont="1" applyFill="1" applyBorder="1" applyAlignment="1">
      <alignment horizontal="center" vertical="top" wrapText="1"/>
    </xf>
    <xf numFmtId="0" fontId="5" fillId="4" borderId="90" xfId="0" applyFont="1" applyFill="1" applyBorder="1" applyAlignment="1">
      <alignment horizontal="center" vertical="top" wrapText="1"/>
    </xf>
    <xf numFmtId="0" fontId="5" fillId="4" borderId="91" xfId="0" applyFont="1" applyFill="1" applyBorder="1" applyAlignment="1">
      <alignment horizontal="center" vertical="top" wrapText="1"/>
    </xf>
    <xf numFmtId="0" fontId="5" fillId="4" borderId="3" xfId="7" applyFont="1" applyFill="1" applyBorder="1" applyAlignment="1">
      <alignment horizontal="center" vertical="top" wrapText="1"/>
    </xf>
    <xf numFmtId="0" fontId="5" fillId="4" borderId="0" xfId="7" applyFont="1" applyFill="1" applyAlignment="1">
      <alignment horizontal="center" vertical="top" wrapText="1"/>
    </xf>
    <xf numFmtId="0" fontId="5" fillId="4" borderId="4" xfId="7" applyFont="1" applyFill="1" applyBorder="1" applyAlignment="1">
      <alignment horizontal="center" vertical="top" wrapText="1"/>
    </xf>
    <xf numFmtId="0" fontId="5" fillId="4" borderId="15" xfId="7" applyFont="1" applyFill="1" applyBorder="1" applyAlignment="1">
      <alignment horizontal="center" vertical="top" wrapText="1"/>
    </xf>
    <xf numFmtId="0" fontId="5" fillId="4" borderId="92" xfId="7" applyFont="1" applyFill="1" applyBorder="1" applyAlignment="1">
      <alignment horizontal="center" vertical="top" wrapText="1"/>
    </xf>
    <xf numFmtId="0" fontId="1" fillId="4" borderId="40" xfId="7" applyFill="1" applyBorder="1" applyAlignment="1">
      <alignment horizontal="center"/>
    </xf>
    <xf numFmtId="0" fontId="2" fillId="4" borderId="75" xfId="7" applyFont="1" applyFill="1" applyBorder="1" applyAlignment="1">
      <alignment horizontal="center" vertical="top" wrapText="1"/>
    </xf>
    <xf numFmtId="0" fontId="1" fillId="4" borderId="40" xfId="7" applyFill="1" applyBorder="1"/>
    <xf numFmtId="0" fontId="2" fillId="4" borderId="16" xfId="7" applyFont="1" applyFill="1" applyBorder="1" applyAlignment="1">
      <alignment horizontal="center" vertical="top" wrapText="1"/>
    </xf>
    <xf numFmtId="0" fontId="2" fillId="4" borderId="40" xfId="7" applyFont="1" applyFill="1" applyBorder="1" applyAlignment="1">
      <alignment horizontal="center"/>
    </xf>
    <xf numFmtId="0" fontId="2" fillId="4" borderId="88" xfId="7" applyFont="1" applyFill="1" applyBorder="1" applyAlignment="1">
      <alignment horizontal="center" vertical="top" wrapText="1"/>
    </xf>
    <xf numFmtId="0" fontId="2" fillId="4" borderId="40" xfId="7" applyFont="1" applyFill="1" applyBorder="1" applyAlignment="1">
      <alignment horizontal="center" vertical="top" wrapText="1"/>
    </xf>
    <xf numFmtId="0" fontId="1" fillId="4" borderId="3" xfId="7" applyFill="1" applyBorder="1"/>
    <xf numFmtId="0" fontId="1" fillId="4" borderId="22" xfId="7" applyFill="1" applyBorder="1"/>
    <xf numFmtId="0" fontId="2" fillId="4" borderId="29" xfId="7" applyFont="1" applyFill="1" applyBorder="1" applyAlignment="1">
      <alignment horizontal="center" vertical="top" wrapText="1"/>
    </xf>
    <xf numFmtId="0" fontId="2" fillId="4" borderId="29" xfId="7" applyFont="1" applyFill="1" applyBorder="1" applyAlignment="1">
      <alignment horizontal="center"/>
    </xf>
    <xf numFmtId="0" fontId="1" fillId="4" borderId="27" xfId="7" applyFill="1" applyBorder="1" applyAlignment="1">
      <alignment horizontal="center"/>
    </xf>
    <xf numFmtId="0" fontId="1" fillId="4" borderId="34" xfId="7" applyFill="1" applyBorder="1" applyAlignment="1">
      <alignment horizontal="center"/>
    </xf>
    <xf numFmtId="0" fontId="2" fillId="4" borderId="27" xfId="7" applyFont="1" applyFill="1" applyBorder="1" applyAlignment="1">
      <alignment horizontal="center" vertical="top" wrapText="1"/>
    </xf>
    <xf numFmtId="0" fontId="1" fillId="4" borderId="27" xfId="7" applyFill="1" applyBorder="1"/>
    <xf numFmtId="0" fontId="2" fillId="4" borderId="40" xfId="7" applyFont="1" applyFill="1" applyBorder="1"/>
    <xf numFmtId="0" fontId="1" fillId="4" borderId="27" xfId="7" applyFill="1" applyBorder="1" applyAlignment="1">
      <alignment vertical="top"/>
    </xf>
    <xf numFmtId="0" fontId="2" fillId="4" borderId="40" xfId="7" applyFont="1" applyFill="1" applyBorder="1" applyAlignment="1">
      <alignment vertical="top"/>
    </xf>
    <xf numFmtId="0" fontId="5" fillId="4" borderId="40" xfId="7" applyFont="1" applyFill="1" applyBorder="1" applyAlignment="1">
      <alignment vertical="top"/>
    </xf>
    <xf numFmtId="0" fontId="5" fillId="4" borderId="40" xfId="7" applyFont="1" applyFill="1" applyBorder="1" applyAlignment="1">
      <alignment horizontal="center" vertical="top"/>
    </xf>
    <xf numFmtId="0" fontId="1" fillId="4" borderId="40" xfId="7" applyFill="1" applyBorder="1" applyAlignment="1">
      <alignment vertical="top"/>
    </xf>
    <xf numFmtId="0" fontId="35" fillId="4" borderId="75" xfId="7" applyFont="1" applyFill="1" applyBorder="1" applyAlignment="1">
      <alignment horizontal="center" vertical="top" wrapText="1"/>
    </xf>
    <xf numFmtId="0" fontId="5" fillId="4" borderId="27" xfId="7" applyFont="1" applyFill="1" applyBorder="1" applyAlignment="1">
      <alignment horizontal="center" vertical="top" wrapText="1"/>
    </xf>
    <xf numFmtId="0" fontId="35" fillId="4" borderId="40" xfId="7" applyFont="1" applyFill="1" applyBorder="1" applyAlignment="1">
      <alignment horizontal="center" vertical="top" wrapText="1"/>
    </xf>
    <xf numFmtId="0" fontId="35" fillId="4" borderId="88" xfId="7" applyFont="1" applyFill="1" applyBorder="1" applyAlignment="1">
      <alignment horizontal="center" vertical="top" wrapText="1"/>
    </xf>
    <xf numFmtId="0" fontId="5" fillId="4" borderId="87" xfId="7" applyFont="1" applyFill="1" applyBorder="1" applyAlignment="1">
      <alignment horizontal="left" vertical="center"/>
    </xf>
    <xf numFmtId="0" fontId="5" fillId="4" borderId="90" xfId="7" applyFont="1" applyFill="1" applyBorder="1" applyAlignment="1">
      <alignment horizontal="center" vertical="top" wrapText="1"/>
    </xf>
    <xf numFmtId="0" fontId="5" fillId="4" borderId="93" xfId="7" applyFont="1" applyFill="1" applyBorder="1" applyAlignment="1">
      <alignment horizontal="center" vertical="top" wrapText="1"/>
    </xf>
    <xf numFmtId="0" fontId="5" fillId="4" borderId="34" xfId="7" applyFont="1" applyFill="1" applyBorder="1" applyAlignment="1">
      <alignment horizontal="center" vertical="top" wrapText="1"/>
    </xf>
    <xf numFmtId="0" fontId="5" fillId="4" borderId="39" xfId="7" applyFont="1" applyFill="1" applyBorder="1" applyAlignment="1">
      <alignment horizontal="center" vertical="top" wrapText="1"/>
    </xf>
    <xf numFmtId="0" fontId="2" fillId="4" borderId="34" xfId="7" applyFont="1" applyFill="1" applyBorder="1" applyAlignment="1">
      <alignment horizontal="center" vertical="top" wrapText="1"/>
    </xf>
    <xf numFmtId="0" fontId="2" fillId="4" borderId="83" xfId="7" applyFont="1" applyFill="1" applyBorder="1" applyAlignment="1">
      <alignment horizontal="center" vertical="top" wrapText="1"/>
    </xf>
    <xf numFmtId="0" fontId="2" fillId="4" borderId="15" xfId="7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166" fontId="0" fillId="3" borderId="0" xfId="0" applyNumberFormat="1" applyFill="1"/>
    <xf numFmtId="0" fontId="2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3" fontId="0" fillId="3" borderId="0" xfId="0" applyNumberFormat="1" applyFill="1"/>
    <xf numFmtId="3" fontId="2" fillId="3" borderId="0" xfId="0" applyNumberFormat="1" applyFont="1" applyFill="1"/>
    <xf numFmtId="0" fontId="2" fillId="4" borderId="16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4" borderId="83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5" fillId="4" borderId="75" xfId="0" applyFont="1" applyFill="1" applyBorder="1" applyAlignment="1">
      <alignment horizontal="center" vertical="top" wrapText="1"/>
    </xf>
    <xf numFmtId="0" fontId="2" fillId="4" borderId="92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3" fontId="1" fillId="3" borderId="0" xfId="0" applyNumberFormat="1" applyFont="1" applyFill="1"/>
    <xf numFmtId="3" fontId="11" fillId="3" borderId="0" xfId="0" applyNumberFormat="1" applyFont="1" applyFill="1"/>
    <xf numFmtId="0" fontId="11" fillId="3" borderId="0" xfId="0" applyFont="1" applyFill="1"/>
    <xf numFmtId="0" fontId="1" fillId="3" borderId="26" xfId="0" applyFont="1" applyFill="1" applyBorder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3" fontId="8" fillId="3" borderId="0" xfId="0" applyNumberFormat="1" applyFont="1" applyFill="1"/>
    <xf numFmtId="0" fontId="5" fillId="4" borderId="40" xfId="0" applyFont="1" applyFill="1" applyBorder="1" applyAlignment="1">
      <alignment horizontal="center" vertical="top" wrapText="1"/>
    </xf>
    <xf numFmtId="0" fontId="2" fillId="4" borderId="94" xfId="0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center" wrapText="1"/>
    </xf>
    <xf numFmtId="3" fontId="36" fillId="3" borderId="0" xfId="0" applyNumberFormat="1" applyFont="1" applyFill="1"/>
    <xf numFmtId="0" fontId="2" fillId="4" borderId="34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13" fillId="3" borderId="0" xfId="0" applyFont="1" applyFill="1"/>
    <xf numFmtId="0" fontId="9" fillId="3" borderId="0" xfId="7" applyFont="1" applyFill="1"/>
    <xf numFmtId="0" fontId="2" fillId="4" borderId="0" xfId="7" applyFont="1" applyFill="1" applyAlignment="1">
      <alignment horizontal="center" vertical="top" wrapText="1"/>
    </xf>
    <xf numFmtId="0" fontId="2" fillId="4" borderId="45" xfId="7" applyFont="1" applyFill="1" applyBorder="1" applyAlignment="1">
      <alignment horizontal="center" vertical="top" wrapText="1"/>
    </xf>
    <xf numFmtId="0" fontId="2" fillId="4" borderId="3" xfId="7" applyFont="1" applyFill="1" applyBorder="1" applyAlignment="1">
      <alignment horizontal="center" vertical="top" wrapText="1"/>
    </xf>
    <xf numFmtId="0" fontId="2" fillId="4" borderId="31" xfId="7" applyFont="1" applyFill="1" applyBorder="1" applyAlignment="1">
      <alignment horizontal="center" vertical="top" wrapText="1"/>
    </xf>
    <xf numFmtId="0" fontId="5" fillId="4" borderId="35" xfId="7" applyFont="1" applyFill="1" applyBorder="1" applyAlignment="1">
      <alignment horizontal="center" vertical="top" wrapText="1"/>
    </xf>
    <xf numFmtId="3" fontId="5" fillId="3" borderId="0" xfId="7" applyNumberFormat="1" applyFont="1" applyFill="1" applyAlignment="1">
      <alignment horizontal="left" vertical="center" wrapText="1"/>
    </xf>
    <xf numFmtId="9" fontId="3" fillId="3" borderId="0" xfId="7" applyNumberFormat="1" applyFont="1" applyFill="1" applyAlignment="1">
      <alignment horizontal="right" vertical="center" wrapText="1"/>
    </xf>
    <xf numFmtId="166" fontId="3" fillId="3" borderId="0" xfId="7" applyNumberFormat="1" applyFont="1" applyFill="1" applyAlignment="1">
      <alignment horizontal="right" vertical="center" wrapText="1"/>
    </xf>
    <xf numFmtId="3" fontId="2" fillId="3" borderId="0" xfId="7" applyNumberFormat="1" applyFont="1" applyFill="1" applyAlignment="1">
      <alignment horizontal="left" vertical="center"/>
    </xf>
    <xf numFmtId="0" fontId="5" fillId="4" borderId="29" xfId="7" applyFont="1" applyFill="1" applyBorder="1" applyAlignment="1">
      <alignment horizontal="center" vertical="top" wrapText="1"/>
    </xf>
    <xf numFmtId="0" fontId="1" fillId="4" borderId="34" xfId="7" applyFill="1" applyBorder="1" applyAlignment="1">
      <alignment vertical="top"/>
    </xf>
    <xf numFmtId="0" fontId="1" fillId="4" borderId="15" xfId="7" applyFill="1" applyBorder="1" applyAlignment="1">
      <alignment vertical="top"/>
    </xf>
    <xf numFmtId="0" fontId="1" fillId="4" borderId="95" xfId="7" applyFill="1" applyBorder="1" applyAlignment="1">
      <alignment wrapText="1"/>
    </xf>
    <xf numFmtId="0" fontId="8" fillId="4" borderId="96" xfId="7" applyFont="1" applyFill="1" applyBorder="1" applyAlignment="1">
      <alignment horizontal="left" vertical="center" wrapText="1"/>
    </xf>
    <xf numFmtId="0" fontId="2" fillId="4" borderId="75" xfId="7" applyFont="1" applyFill="1" applyBorder="1" applyAlignment="1">
      <alignment vertical="top" wrapText="1"/>
    </xf>
    <xf numFmtId="0" fontId="2" fillId="4" borderId="16" xfId="7" applyFont="1" applyFill="1" applyBorder="1" applyAlignment="1">
      <alignment vertical="top" wrapText="1"/>
    </xf>
    <xf numFmtId="0" fontId="2" fillId="4" borderId="88" xfId="7" applyFont="1" applyFill="1" applyBorder="1" applyAlignment="1">
      <alignment vertical="top" wrapText="1"/>
    </xf>
    <xf numFmtId="3" fontId="5" fillId="3" borderId="0" xfId="7" applyNumberFormat="1" applyFont="1" applyFill="1" applyAlignment="1">
      <alignment horizontal="left" vertical="top" wrapText="1"/>
    </xf>
    <xf numFmtId="4" fontId="1" fillId="3" borderId="0" xfId="7" applyNumberFormat="1" applyFill="1"/>
    <xf numFmtId="3" fontId="2" fillId="3" borderId="0" xfId="7" applyNumberFormat="1" applyFont="1" applyFill="1" applyAlignment="1">
      <alignment horizontal="left" vertical="top"/>
    </xf>
    <xf numFmtId="4" fontId="2" fillId="3" borderId="0" xfId="7" applyNumberFormat="1" applyFont="1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5" fillId="4" borderId="97" xfId="0" applyFont="1" applyFill="1" applyBorder="1" applyAlignment="1">
      <alignment horizontal="center" vertical="center" wrapText="1"/>
    </xf>
    <xf numFmtId="0" fontId="5" fillId="4" borderId="93" xfId="0" applyFont="1" applyFill="1" applyBorder="1" applyAlignment="1">
      <alignment horizontal="center" vertical="center" wrapText="1"/>
    </xf>
    <xf numFmtId="0" fontId="5" fillId="4" borderId="98" xfId="0" applyFont="1" applyFill="1" applyBorder="1" applyAlignment="1">
      <alignment horizontal="center" vertical="center" wrapText="1"/>
    </xf>
    <xf numFmtId="0" fontId="5" fillId="4" borderId="75" xfId="7" applyFont="1" applyFill="1" applyBorder="1" applyAlignment="1">
      <alignment horizontal="center" vertical="top" wrapText="1"/>
    </xf>
    <xf numFmtId="0" fontId="5" fillId="4" borderId="16" xfId="7" applyFont="1" applyFill="1" applyBorder="1" applyAlignment="1">
      <alignment horizontal="center" vertical="top" wrapText="1"/>
    </xf>
    <xf numFmtId="0" fontId="5" fillId="4" borderId="88" xfId="7" applyFont="1" applyFill="1" applyBorder="1" applyAlignment="1">
      <alignment horizontal="center" vertical="top" wrapText="1"/>
    </xf>
    <xf numFmtId="166" fontId="3" fillId="0" borderId="65" xfId="0" applyNumberFormat="1" applyFont="1" applyBorder="1" applyAlignment="1">
      <alignment horizontal="right" vertical="center" wrapText="1"/>
    </xf>
    <xf numFmtId="3" fontId="5" fillId="0" borderId="0" xfId="7" applyNumberFormat="1" applyFont="1" applyAlignment="1">
      <alignment vertical="center" wrapText="1"/>
    </xf>
    <xf numFmtId="3" fontId="2" fillId="0" borderId="32" xfId="7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top" wrapText="1"/>
    </xf>
    <xf numFmtId="166" fontId="3" fillId="0" borderId="40" xfId="7" applyNumberFormat="1" applyFont="1" applyBorder="1" applyAlignment="1">
      <alignment horizontal="right" vertical="top" wrapText="1"/>
    </xf>
    <xf numFmtId="166" fontId="3" fillId="0" borderId="10" xfId="7" applyNumberFormat="1" applyFont="1" applyBorder="1" applyAlignment="1">
      <alignment horizontal="right" vertical="top" wrapText="1"/>
    </xf>
    <xf numFmtId="0" fontId="2" fillId="3" borderId="0" xfId="7" applyFont="1" applyFill="1" applyAlignment="1">
      <alignment horizontal="left"/>
    </xf>
    <xf numFmtId="0" fontId="34" fillId="3" borderId="0" xfId="7" applyFont="1" applyFill="1" applyAlignment="1">
      <alignment horizontal="left"/>
    </xf>
    <xf numFmtId="3" fontId="2" fillId="0" borderId="99" xfId="7" applyNumberFormat="1" applyFont="1" applyBorder="1" applyAlignment="1">
      <alignment horizontal="right" vertical="center" wrapText="1"/>
    </xf>
    <xf numFmtId="166" fontId="3" fillId="0" borderId="100" xfId="7" applyNumberFormat="1" applyFont="1" applyBorder="1" applyAlignment="1">
      <alignment horizontal="right" vertical="center" wrapText="1"/>
    </xf>
    <xf numFmtId="166" fontId="3" fillId="0" borderId="99" xfId="7" applyNumberFormat="1" applyFont="1" applyBorder="1" applyAlignment="1">
      <alignment horizontal="right" vertical="center" wrapText="1"/>
    </xf>
    <xf numFmtId="3" fontId="9" fillId="0" borderId="101" xfId="7" applyNumberFormat="1" applyFont="1" applyBorder="1" applyAlignment="1">
      <alignment horizontal="right" vertical="center" wrapText="1"/>
    </xf>
    <xf numFmtId="166" fontId="3" fillId="0" borderId="102" xfId="7" applyNumberFormat="1" applyFont="1" applyBorder="1" applyAlignment="1">
      <alignment horizontal="right" vertical="center" wrapText="1"/>
    </xf>
    <xf numFmtId="0" fontId="1" fillId="3" borderId="103" xfId="0" applyFont="1" applyFill="1" applyBorder="1"/>
    <xf numFmtId="0" fontId="19" fillId="3" borderId="0" xfId="0" applyFont="1" applyFill="1"/>
    <xf numFmtId="0" fontId="30" fillId="0" borderId="0" xfId="3"/>
    <xf numFmtId="0" fontId="2" fillId="4" borderId="0" xfId="0" applyFont="1" applyFill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3" fontId="11" fillId="3" borderId="45" xfId="0" applyNumberFormat="1" applyFont="1" applyFill="1" applyBorder="1"/>
    <xf numFmtId="0" fontId="7" fillId="3" borderId="45" xfId="7" applyFont="1" applyFill="1" applyBorder="1" applyAlignment="1">
      <alignment horizontal="left" vertical="top"/>
    </xf>
    <xf numFmtId="0" fontId="1" fillId="3" borderId="45" xfId="7" applyFill="1" applyBorder="1"/>
    <xf numFmtId="0" fontId="20" fillId="3" borderId="0" xfId="0" applyFont="1" applyFill="1" applyAlignment="1">
      <alignment horizontal="center"/>
    </xf>
    <xf numFmtId="3" fontId="2" fillId="4" borderId="74" xfId="6" applyNumberFormat="1" applyFont="1" applyFill="1" applyBorder="1" applyAlignment="1">
      <alignment horizontal="center" vertical="top" wrapText="1"/>
    </xf>
    <xf numFmtId="3" fontId="2" fillId="4" borderId="59" xfId="6" applyNumberFormat="1" applyFont="1" applyFill="1" applyBorder="1" applyAlignment="1">
      <alignment horizontal="center" vertical="top" wrapText="1"/>
    </xf>
    <xf numFmtId="3" fontId="2" fillId="0" borderId="0" xfId="7" applyNumberFormat="1" applyFont="1" applyAlignment="1">
      <alignment horizontal="right" wrapText="1"/>
    </xf>
    <xf numFmtId="9" fontId="2" fillId="0" borderId="0" xfId="4" applyFont="1" applyFill="1" applyBorder="1" applyAlignment="1">
      <alignment horizontal="right" wrapText="1"/>
    </xf>
    <xf numFmtId="166" fontId="2" fillId="0" borderId="0" xfId="7" applyNumberFormat="1" applyFont="1" applyAlignment="1">
      <alignment horizontal="right" wrapText="1"/>
    </xf>
    <xf numFmtId="0" fontId="34" fillId="3" borderId="0" xfId="7" applyFont="1" applyFill="1" applyAlignment="1">
      <alignment horizontal="left" vertical="top"/>
    </xf>
    <xf numFmtId="0" fontId="2" fillId="0" borderId="5" xfId="7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2" fillId="0" borderId="0" xfId="7" applyFont="1" applyAlignment="1">
      <alignment vertical="center"/>
    </xf>
    <xf numFmtId="0" fontId="2" fillId="3" borderId="0" xfId="7" applyFont="1" applyFill="1" applyAlignment="1">
      <alignment vertical="center"/>
    </xf>
    <xf numFmtId="167" fontId="2" fillId="3" borderId="0" xfId="7" applyNumberFormat="1" applyFont="1" applyFill="1" applyAlignment="1">
      <alignment horizontal="right" vertical="center" wrapText="1"/>
    </xf>
    <xf numFmtId="3" fontId="2" fillId="3" borderId="0" xfId="7" applyNumberFormat="1" applyFont="1" applyFill="1" applyAlignment="1">
      <alignment horizontal="right" vertical="center" wrapText="1"/>
    </xf>
    <xf numFmtId="0" fontId="7" fillId="3" borderId="9" xfId="7" applyFont="1" applyFill="1" applyBorder="1" applyAlignment="1">
      <alignment horizontal="left" vertical="top"/>
    </xf>
    <xf numFmtId="3" fontId="5" fillId="4" borderId="92" xfId="6" applyNumberFormat="1" applyFont="1" applyFill="1" applyBorder="1" applyAlignment="1">
      <alignment horizontal="center" vertical="top" wrapText="1"/>
    </xf>
    <xf numFmtId="3" fontId="5" fillId="4" borderId="75" xfId="6" applyNumberFormat="1" applyFont="1" applyFill="1" applyBorder="1" applyAlignment="1">
      <alignment horizontal="center" vertical="top" wrapText="1"/>
    </xf>
    <xf numFmtId="3" fontId="5" fillId="4" borderId="15" xfId="6" applyNumberFormat="1" applyFont="1" applyFill="1" applyBorder="1" applyAlignment="1">
      <alignment horizontal="center" vertical="top" wrapText="1"/>
    </xf>
    <xf numFmtId="3" fontId="5" fillId="4" borderId="88" xfId="6" applyNumberFormat="1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 vertical="center"/>
    </xf>
    <xf numFmtId="166" fontId="2" fillId="0" borderId="0" xfId="7" applyNumberFormat="1" applyFont="1" applyAlignment="1">
      <alignment horizontal="right" vertical="center" wrapText="1"/>
    </xf>
    <xf numFmtId="166" fontId="2" fillId="3" borderId="0" xfId="7" applyNumberFormat="1" applyFont="1" applyFill="1" applyAlignment="1">
      <alignment horizontal="right" vertical="center" wrapText="1"/>
    </xf>
    <xf numFmtId="0" fontId="2" fillId="3" borderId="0" xfId="7" applyFont="1" applyFill="1" applyAlignment="1">
      <alignment horizontal="center" vertical="center"/>
    </xf>
    <xf numFmtId="0" fontId="1" fillId="3" borderId="9" xfId="7" applyFill="1" applyBorder="1"/>
    <xf numFmtId="166" fontId="2" fillId="0" borderId="5" xfId="4" applyNumberFormat="1" applyFont="1" applyFill="1" applyBorder="1" applyAlignment="1">
      <alignment horizontal="right" vertical="center" wrapText="1"/>
    </xf>
    <xf numFmtId="166" fontId="2" fillId="0" borderId="5" xfId="7" applyNumberFormat="1" applyFont="1" applyBorder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3" fontId="2" fillId="0" borderId="0" xfId="6" applyNumberFormat="1" applyFont="1" applyAlignment="1">
      <alignment horizontal="right" vertical="center" wrapText="1"/>
    </xf>
    <xf numFmtId="166" fontId="2" fillId="3" borderId="0" xfId="4" applyNumberFormat="1" applyFont="1" applyFill="1" applyBorder="1" applyAlignment="1">
      <alignment horizontal="right" vertical="center" wrapText="1"/>
    </xf>
    <xf numFmtId="0" fontId="34" fillId="3" borderId="0" xfId="7" applyFont="1" applyFill="1"/>
    <xf numFmtId="3" fontId="2" fillId="3" borderId="0" xfId="6" applyNumberFormat="1" applyFont="1" applyFill="1" applyAlignment="1">
      <alignment horizontal="right" vertical="center" wrapText="1"/>
    </xf>
    <xf numFmtId="3" fontId="9" fillId="0" borderId="0" xfId="6" applyNumberFormat="1" applyFont="1" applyAlignment="1">
      <alignment horizontal="right" vertical="center" wrapText="1"/>
    </xf>
    <xf numFmtId="0" fontId="7" fillId="5" borderId="0" xfId="6" applyFont="1" applyFill="1" applyAlignment="1">
      <alignment horizontal="left" vertical="center"/>
    </xf>
    <xf numFmtId="0" fontId="23" fillId="0" borderId="0" xfId="0" applyFont="1"/>
    <xf numFmtId="0" fontId="24" fillId="0" borderId="0" xfId="3" applyFont="1"/>
    <xf numFmtId="0" fontId="24" fillId="0" borderId="0" xfId="0" applyFont="1"/>
    <xf numFmtId="3" fontId="24" fillId="0" borderId="0" xfId="3" applyNumberFormat="1" applyFont="1"/>
    <xf numFmtId="0" fontId="24" fillId="0" borderId="0" xfId="3" applyFont="1" applyAlignment="1">
      <alignment wrapText="1"/>
    </xf>
    <xf numFmtId="0" fontId="23" fillId="0" borderId="0" xfId="3" applyFont="1"/>
    <xf numFmtId="0" fontId="25" fillId="3" borderId="0" xfId="0" applyFont="1" applyFill="1" applyAlignment="1">
      <alignment horizontal="left"/>
    </xf>
    <xf numFmtId="14" fontId="26" fillId="3" borderId="0" xfId="0" applyNumberFormat="1" applyFont="1" applyFill="1" applyAlignment="1">
      <alignment horizontal="right" vertical="top"/>
    </xf>
    <xf numFmtId="0" fontId="27" fillId="3" borderId="0" xfId="0" applyFont="1" applyFill="1" applyAlignment="1">
      <alignment horizontal="left" vertical="top" wrapText="1"/>
    </xf>
    <xf numFmtId="0" fontId="27" fillId="3" borderId="22" xfId="0" applyFont="1" applyFill="1" applyBorder="1" applyAlignment="1">
      <alignment horizontal="left" vertical="top" wrapText="1"/>
    </xf>
    <xf numFmtId="0" fontId="28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8" fillId="3" borderId="27" xfId="0" applyFont="1" applyFill="1" applyBorder="1" applyAlignment="1">
      <alignment horizontal="left" vertical="center"/>
    </xf>
    <xf numFmtId="0" fontId="39" fillId="3" borderId="34" xfId="3" applyFont="1" applyFill="1" applyBorder="1" applyAlignment="1">
      <alignment horizontal="center" vertical="center"/>
    </xf>
    <xf numFmtId="0" fontId="40" fillId="3" borderId="34" xfId="3" applyFont="1" applyFill="1" applyBorder="1" applyAlignment="1">
      <alignment vertical="top" wrapText="1"/>
    </xf>
    <xf numFmtId="0" fontId="30" fillId="3" borderId="34" xfId="3" applyFill="1" applyBorder="1" applyAlignment="1">
      <alignment vertical="top" wrapText="1"/>
    </xf>
    <xf numFmtId="0" fontId="30" fillId="3" borderId="39" xfId="3" applyFill="1" applyBorder="1" applyAlignment="1">
      <alignment vertical="top" wrapText="1"/>
    </xf>
    <xf numFmtId="0" fontId="41" fillId="3" borderId="0" xfId="0" applyFont="1" applyFill="1"/>
    <xf numFmtId="0" fontId="45" fillId="0" borderId="0" xfId="3" applyFont="1" applyAlignment="1">
      <alignment horizontal="left"/>
    </xf>
    <xf numFmtId="0" fontId="45" fillId="3" borderId="0" xfId="3" applyFont="1" applyFill="1" applyAlignment="1">
      <alignment horizontal="left"/>
    </xf>
    <xf numFmtId="0" fontId="45" fillId="3" borderId="0" xfId="3" applyFont="1" applyFill="1" applyAlignment="1"/>
    <xf numFmtId="0" fontId="42" fillId="3" borderId="0" xfId="0" applyFont="1" applyFill="1" applyAlignment="1">
      <alignment horizontal="left" vertical="center" wrapText="1"/>
    </xf>
    <xf numFmtId="0" fontId="43" fillId="3" borderId="0" xfId="0" applyFont="1" applyFill="1" applyAlignment="1">
      <alignment vertical="center" wrapText="1"/>
    </xf>
    <xf numFmtId="0" fontId="44" fillId="3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7" fillId="3" borderId="4" xfId="0" applyFont="1" applyFill="1" applyBorder="1" applyAlignment="1">
      <alignment horizontal="left" vertical="top" wrapText="1"/>
    </xf>
    <xf numFmtId="0" fontId="27" fillId="3" borderId="5" xfId="0" applyFont="1" applyFill="1" applyBorder="1" applyAlignment="1">
      <alignment horizontal="left" vertical="top" wrapText="1"/>
    </xf>
    <xf numFmtId="0" fontId="27" fillId="3" borderId="21" xfId="0" applyFont="1" applyFill="1" applyBorder="1" applyAlignment="1">
      <alignment horizontal="left" vertical="top" wrapText="1"/>
    </xf>
    <xf numFmtId="0" fontId="39" fillId="3" borderId="3" xfId="3" applyFont="1" applyFill="1" applyBorder="1" applyAlignment="1">
      <alignment horizontal="left" vertical="top" wrapText="1"/>
    </xf>
    <xf numFmtId="0" fontId="39" fillId="3" borderId="0" xfId="3" applyFont="1" applyFill="1" applyBorder="1" applyAlignment="1">
      <alignment horizontal="left" vertical="top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68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5" fillId="0" borderId="104" xfId="0" applyNumberFormat="1" applyFont="1" applyBorder="1" applyAlignment="1">
      <alignment horizontal="left" vertical="center" wrapText="1"/>
    </xf>
    <xf numFmtId="0" fontId="45" fillId="3" borderId="0" xfId="3" applyFont="1" applyFill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5" fillId="4" borderId="87" xfId="0" applyFont="1" applyFill="1" applyBorder="1" applyAlignment="1">
      <alignment horizontal="left" vertical="center"/>
    </xf>
    <xf numFmtId="0" fontId="5" fillId="4" borderId="105" xfId="0" applyFont="1" applyFill="1" applyBorder="1" applyAlignment="1">
      <alignment horizontal="left" vertical="center"/>
    </xf>
    <xf numFmtId="0" fontId="5" fillId="4" borderId="97" xfId="0" applyFont="1" applyFill="1" applyBorder="1" applyAlignment="1">
      <alignment horizontal="center" vertical="top"/>
    </xf>
    <xf numFmtId="0" fontId="5" fillId="4" borderId="106" xfId="0" applyFont="1" applyFill="1" applyBorder="1" applyAlignment="1">
      <alignment horizontal="center" vertical="top"/>
    </xf>
    <xf numFmtId="0" fontId="5" fillId="4" borderId="107" xfId="0" applyFont="1" applyFill="1" applyBorder="1" applyAlignment="1">
      <alignment horizontal="center" vertical="top"/>
    </xf>
    <xf numFmtId="3" fontId="5" fillId="0" borderId="105" xfId="0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center" wrapText="1"/>
    </xf>
    <xf numFmtId="0" fontId="45" fillId="0" borderId="0" xfId="3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5" fillId="4" borderId="90" xfId="0" applyFont="1" applyFill="1" applyBorder="1" applyAlignment="1">
      <alignment horizontal="center" vertical="top"/>
    </xf>
    <xf numFmtId="0" fontId="5" fillId="4" borderId="93" xfId="0" applyFont="1" applyFill="1" applyBorder="1" applyAlignment="1">
      <alignment horizontal="center" vertical="top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57" xfId="0" applyNumberFormat="1" applyFont="1" applyBorder="1" applyAlignment="1">
      <alignment horizontal="left" vertical="center" wrapText="1"/>
    </xf>
    <xf numFmtId="3" fontId="5" fillId="0" borderId="66" xfId="0" applyNumberFormat="1" applyFont="1" applyBorder="1" applyAlignment="1">
      <alignment horizontal="left" vertical="center" wrapText="1"/>
    </xf>
    <xf numFmtId="3" fontId="5" fillId="0" borderId="98" xfId="0" applyNumberFormat="1" applyFont="1" applyBorder="1" applyAlignment="1">
      <alignment horizontal="left" vertical="center" wrapText="1"/>
    </xf>
    <xf numFmtId="3" fontId="5" fillId="0" borderId="70" xfId="0" applyNumberFormat="1" applyFont="1" applyBorder="1" applyAlignment="1">
      <alignment horizontal="left" vertical="center" wrapText="1"/>
    </xf>
    <xf numFmtId="3" fontId="5" fillId="0" borderId="46" xfId="7" applyNumberFormat="1" applyFont="1" applyBorder="1" applyAlignment="1">
      <alignment horizontal="left" vertical="center" wrapText="1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104" xfId="7" applyNumberFormat="1" applyFont="1" applyBorder="1" applyAlignment="1">
      <alignment horizontal="left" vertical="center" wrapText="1"/>
    </xf>
    <xf numFmtId="0" fontId="7" fillId="0" borderId="9" xfId="7" applyFont="1" applyBorder="1" applyAlignment="1">
      <alignment horizontal="left" vertical="top" wrapText="1"/>
    </xf>
    <xf numFmtId="0" fontId="5" fillId="4" borderId="95" xfId="7" applyFont="1" applyFill="1" applyBorder="1" applyAlignment="1">
      <alignment horizontal="left" vertical="center"/>
    </xf>
    <xf numFmtId="0" fontId="5" fillId="4" borderId="45" xfId="7" applyFont="1" applyFill="1" applyBorder="1" applyAlignment="1">
      <alignment horizontal="left" vertical="center"/>
    </xf>
    <xf numFmtId="0" fontId="5" fillId="4" borderId="56" xfId="7" applyFont="1" applyFill="1" applyBorder="1" applyAlignment="1">
      <alignment horizontal="left" vertical="center"/>
    </xf>
    <xf numFmtId="0" fontId="5" fillId="4" borderId="4" xfId="7" applyFont="1" applyFill="1" applyBorder="1" applyAlignment="1">
      <alignment horizontal="center" vertical="top" wrapText="1"/>
    </xf>
    <xf numFmtId="0" fontId="5" fillId="4" borderId="15" xfId="7" applyFont="1" applyFill="1" applyBorder="1" applyAlignment="1">
      <alignment horizontal="center" vertical="top" wrapText="1"/>
    </xf>
    <xf numFmtId="0" fontId="5" fillId="4" borderId="92" xfId="7" applyFont="1" applyFill="1" applyBorder="1" applyAlignment="1">
      <alignment horizontal="center" vertical="top" wrapText="1"/>
    </xf>
    <xf numFmtId="0" fontId="5" fillId="4" borderId="94" xfId="7" applyFont="1" applyFill="1" applyBorder="1" applyAlignment="1">
      <alignment horizontal="center" vertical="top" wrapText="1"/>
    </xf>
    <xf numFmtId="0" fontId="5" fillId="4" borderId="106" xfId="7" applyFont="1" applyFill="1" applyBorder="1" applyAlignment="1">
      <alignment horizontal="center" vertical="top" wrapText="1"/>
    </xf>
    <xf numFmtId="0" fontId="5" fillId="4" borderId="108" xfId="7" applyFont="1" applyFill="1" applyBorder="1" applyAlignment="1">
      <alignment horizontal="center" vertical="top" wrapText="1"/>
    </xf>
    <xf numFmtId="0" fontId="5" fillId="4" borderId="109" xfId="7" applyFont="1" applyFill="1" applyBorder="1" applyAlignment="1">
      <alignment horizontal="center" vertical="top" wrapText="1"/>
    </xf>
    <xf numFmtId="0" fontId="5" fillId="4" borderId="103" xfId="7" applyFont="1" applyFill="1" applyBorder="1" applyAlignment="1">
      <alignment horizontal="center" vertical="top" wrapText="1"/>
    </xf>
    <xf numFmtId="0" fontId="5" fillId="4" borderId="3" xfId="7" applyFont="1" applyFill="1" applyBorder="1" applyAlignment="1">
      <alignment horizontal="center" vertical="top" wrapText="1"/>
    </xf>
    <xf numFmtId="0" fontId="5" fillId="4" borderId="0" xfId="7" applyFont="1" applyFill="1" applyAlignment="1">
      <alignment horizontal="center" vertical="top" wrapText="1"/>
    </xf>
    <xf numFmtId="3" fontId="5" fillId="0" borderId="23" xfId="7" applyNumberFormat="1" applyFont="1" applyBorder="1" applyAlignment="1">
      <alignment horizontal="left" vertical="center" wrapText="1"/>
    </xf>
    <xf numFmtId="3" fontId="5" fillId="0" borderId="105" xfId="7" applyNumberFormat="1" applyFont="1" applyBorder="1" applyAlignment="1">
      <alignment horizontal="left" vertical="center" wrapText="1"/>
    </xf>
    <xf numFmtId="3" fontId="5" fillId="0" borderId="47" xfId="7" applyNumberFormat="1" applyFont="1" applyBorder="1" applyAlignment="1">
      <alignment horizontal="left" vertical="center" wrapText="1"/>
    </xf>
    <xf numFmtId="3" fontId="5" fillId="0" borderId="45" xfId="7" applyNumberFormat="1" applyFont="1" applyBorder="1" applyAlignment="1">
      <alignment horizontal="left" vertical="center" wrapText="1"/>
    </xf>
    <xf numFmtId="0" fontId="5" fillId="4" borderId="98" xfId="7" applyFont="1" applyFill="1" applyBorder="1" applyAlignment="1">
      <alignment horizontal="left" vertical="center"/>
    </xf>
    <xf numFmtId="0" fontId="5" fillId="4" borderId="66" xfId="7" applyFont="1" applyFill="1" applyBorder="1" applyAlignment="1">
      <alignment horizontal="left" vertical="center"/>
    </xf>
    <xf numFmtId="0" fontId="5" fillId="4" borderId="104" xfId="7" applyFont="1" applyFill="1" applyBorder="1" applyAlignment="1">
      <alignment horizontal="left" vertical="center"/>
    </xf>
    <xf numFmtId="0" fontId="5" fillId="4" borderId="21" xfId="7" applyFont="1" applyFill="1" applyBorder="1" applyAlignment="1">
      <alignment horizontal="center" vertical="top" wrapText="1"/>
    </xf>
    <xf numFmtId="0" fontId="5" fillId="4" borderId="28" xfId="7" applyFont="1" applyFill="1" applyBorder="1" applyAlignment="1">
      <alignment horizontal="center"/>
    </xf>
    <xf numFmtId="0" fontId="5" fillId="4" borderId="106" xfId="7" applyFont="1" applyFill="1" applyBorder="1" applyAlignment="1">
      <alignment horizontal="center" vertical="top"/>
    </xf>
    <xf numFmtId="0" fontId="5" fillId="4" borderId="108" xfId="7" applyFont="1" applyFill="1" applyBorder="1" applyAlignment="1">
      <alignment horizontal="center" vertical="top"/>
    </xf>
    <xf numFmtId="0" fontId="5" fillId="4" borderId="109" xfId="7" applyFont="1" applyFill="1" applyBorder="1" applyAlignment="1">
      <alignment horizontal="center" vertical="top"/>
    </xf>
    <xf numFmtId="0" fontId="5" fillId="4" borderId="103" xfId="7" applyFont="1" applyFill="1" applyBorder="1" applyAlignment="1">
      <alignment horizontal="center" vertical="top"/>
    </xf>
    <xf numFmtId="0" fontId="5" fillId="4" borderId="3" xfId="7" applyFont="1" applyFill="1" applyBorder="1" applyAlignment="1">
      <alignment horizontal="center" vertical="top"/>
    </xf>
    <xf numFmtId="0" fontId="5" fillId="4" borderId="0" xfId="7" applyFont="1" applyFill="1" applyAlignment="1">
      <alignment horizontal="center" vertical="top"/>
    </xf>
    <xf numFmtId="0" fontId="2" fillId="4" borderId="5" xfId="7" applyFont="1" applyFill="1" applyBorder="1" applyAlignment="1">
      <alignment horizontal="center" vertical="top" wrapText="1"/>
    </xf>
    <xf numFmtId="0" fontId="2" fillId="4" borderId="28" xfId="7" applyFont="1" applyFill="1" applyBorder="1" applyAlignment="1">
      <alignment horizontal="center" vertical="top" wrapText="1"/>
    </xf>
    <xf numFmtId="0" fontId="2" fillId="4" borderId="21" xfId="7" applyFont="1" applyFill="1" applyBorder="1" applyAlignment="1">
      <alignment horizontal="center" vertical="top" wrapText="1"/>
    </xf>
    <xf numFmtId="0" fontId="2" fillId="4" borderId="4" xfId="7" applyFont="1" applyFill="1" applyBorder="1" applyAlignment="1">
      <alignment horizontal="center" vertical="top" wrapText="1"/>
    </xf>
    <xf numFmtId="0" fontId="7" fillId="3" borderId="9" xfId="7" applyFont="1" applyFill="1" applyBorder="1" applyAlignment="1">
      <alignment horizontal="left" vertical="top" wrapText="1"/>
    </xf>
    <xf numFmtId="0" fontId="2" fillId="4" borderId="29" xfId="7" applyFont="1" applyFill="1" applyBorder="1" applyAlignment="1">
      <alignment horizontal="center"/>
    </xf>
    <xf numFmtId="0" fontId="2" fillId="4" borderId="40" xfId="7" applyFont="1" applyFill="1" applyBorder="1" applyAlignment="1">
      <alignment horizontal="center"/>
    </xf>
    <xf numFmtId="0" fontId="37" fillId="4" borderId="4" xfId="7" applyFont="1" applyFill="1" applyBorder="1" applyAlignment="1">
      <alignment horizontal="center" vertical="top" wrapText="1"/>
    </xf>
    <xf numFmtId="0" fontId="37" fillId="4" borderId="15" xfId="7" applyFont="1" applyFill="1" applyBorder="1" applyAlignment="1">
      <alignment horizontal="center" vertical="top" wrapText="1"/>
    </xf>
    <xf numFmtId="0" fontId="37" fillId="4" borderId="92" xfId="7" applyFont="1" applyFill="1" applyBorder="1" applyAlignment="1">
      <alignment horizontal="center" vertical="top" wrapText="1"/>
    </xf>
    <xf numFmtId="0" fontId="37" fillId="4" borderId="5" xfId="7" applyFont="1" applyFill="1" applyBorder="1" applyAlignment="1">
      <alignment horizontal="center" vertical="top" wrapText="1"/>
    </xf>
    <xf numFmtId="0" fontId="37" fillId="4" borderId="21" xfId="7" applyFont="1" applyFill="1" applyBorder="1" applyAlignment="1">
      <alignment horizontal="center" vertical="top" wrapText="1"/>
    </xf>
    <xf numFmtId="0" fontId="37" fillId="4" borderId="4" xfId="7" applyFont="1" applyFill="1" applyBorder="1" applyAlignment="1">
      <alignment horizontal="center" vertical="top"/>
    </xf>
    <xf numFmtId="0" fontId="37" fillId="4" borderId="5" xfId="7" applyFont="1" applyFill="1" applyBorder="1" applyAlignment="1">
      <alignment horizontal="center" vertical="top"/>
    </xf>
    <xf numFmtId="0" fontId="37" fillId="4" borderId="21" xfId="7" applyFont="1" applyFill="1" applyBorder="1" applyAlignment="1">
      <alignment horizontal="center" vertical="top"/>
    </xf>
    <xf numFmtId="0" fontId="37" fillId="4" borderId="28" xfId="7" applyFont="1" applyFill="1" applyBorder="1" applyAlignment="1">
      <alignment horizontal="center" vertical="top"/>
    </xf>
    <xf numFmtId="0" fontId="2" fillId="4" borderId="29" xfId="7" applyFont="1" applyFill="1" applyBorder="1" applyAlignment="1">
      <alignment horizontal="center" vertical="top" wrapText="1"/>
    </xf>
    <xf numFmtId="0" fontId="2" fillId="4" borderId="40" xfId="7" applyFont="1" applyFill="1" applyBorder="1" applyAlignment="1">
      <alignment horizontal="center" vertical="top" wrapText="1"/>
    </xf>
    <xf numFmtId="0" fontId="2" fillId="4" borderId="4" xfId="7" applyFont="1" applyFill="1" applyBorder="1" applyAlignment="1">
      <alignment horizontal="center" vertical="top"/>
    </xf>
    <xf numFmtId="0" fontId="2" fillId="4" borderId="28" xfId="7" applyFont="1" applyFill="1" applyBorder="1" applyAlignment="1">
      <alignment horizontal="center" vertical="top"/>
    </xf>
    <xf numFmtId="0" fontId="2" fillId="4" borderId="21" xfId="7" applyFont="1" applyFill="1" applyBorder="1" applyAlignment="1">
      <alignment horizontal="center" vertical="top"/>
    </xf>
    <xf numFmtId="3" fontId="5" fillId="0" borderId="69" xfId="7" applyNumberFormat="1" applyFont="1" applyBorder="1" applyAlignment="1">
      <alignment horizontal="left" vertical="center" wrapText="1"/>
    </xf>
    <xf numFmtId="3" fontId="5" fillId="0" borderId="70" xfId="7" applyNumberFormat="1" applyFont="1" applyBorder="1" applyAlignment="1">
      <alignment horizontal="left" vertical="center" wrapText="1"/>
    </xf>
    <xf numFmtId="0" fontId="5" fillId="4" borderId="89" xfId="7" applyFont="1" applyFill="1" applyBorder="1" applyAlignment="1">
      <alignment horizontal="center" vertical="top" wrapText="1"/>
    </xf>
    <xf numFmtId="0" fontId="1" fillId="4" borderId="90" xfId="7" applyFill="1" applyBorder="1" applyAlignment="1">
      <alignment horizontal="center" vertical="top" wrapText="1"/>
    </xf>
    <xf numFmtId="0" fontId="5" fillId="4" borderId="110" xfId="7" applyFont="1" applyFill="1" applyBorder="1" applyAlignment="1">
      <alignment horizontal="center" vertical="top" wrapText="1"/>
    </xf>
    <xf numFmtId="0" fontId="5" fillId="4" borderId="111" xfId="7" applyFont="1" applyFill="1" applyBorder="1" applyAlignment="1">
      <alignment horizontal="center" vertical="top" wrapText="1"/>
    </xf>
    <xf numFmtId="0" fontId="1" fillId="4" borderId="93" xfId="7" applyFill="1" applyBorder="1" applyAlignment="1">
      <alignment horizontal="center" vertical="top" wrapText="1"/>
    </xf>
    <xf numFmtId="0" fontId="7" fillId="0" borderId="0" xfId="7" applyFont="1" applyAlignment="1">
      <alignment horizontal="left" vertical="top" wrapText="1"/>
    </xf>
    <xf numFmtId="0" fontId="5" fillId="4" borderId="27" xfId="7" applyFont="1" applyFill="1" applyBorder="1" applyAlignment="1">
      <alignment horizontal="center" vertical="top" wrapText="1"/>
    </xf>
    <xf numFmtId="0" fontId="37" fillId="4" borderId="106" xfId="7" applyFont="1" applyFill="1" applyBorder="1" applyAlignment="1">
      <alignment horizontal="center" vertical="top"/>
    </xf>
    <xf numFmtId="0" fontId="37" fillId="4" borderId="108" xfId="7" applyFont="1" applyFill="1" applyBorder="1" applyAlignment="1">
      <alignment horizontal="center" vertical="top"/>
    </xf>
    <xf numFmtId="0" fontId="5" fillId="4" borderId="75" xfId="7" applyFont="1" applyFill="1" applyBorder="1" applyAlignment="1">
      <alignment horizontal="center" vertical="top"/>
    </xf>
    <xf numFmtId="0" fontId="5" fillId="4" borderId="88" xfId="7" applyFont="1" applyFill="1" applyBorder="1" applyAlignment="1">
      <alignment horizontal="center" vertical="top"/>
    </xf>
    <xf numFmtId="0" fontId="35" fillId="4" borderId="75" xfId="7" applyFont="1" applyFill="1" applyBorder="1" applyAlignment="1">
      <alignment horizontal="center" vertical="top"/>
    </xf>
    <xf numFmtId="0" fontId="35" fillId="4" borderId="32" xfId="7" applyFont="1" applyFill="1" applyBorder="1" applyAlignment="1">
      <alignment horizontal="center" vertical="top"/>
    </xf>
    <xf numFmtId="0" fontId="5" fillId="4" borderId="75" xfId="7" applyFont="1" applyFill="1" applyBorder="1" applyAlignment="1">
      <alignment horizontal="center" vertical="top" wrapText="1"/>
    </xf>
    <xf numFmtId="0" fontId="35" fillId="4" borderId="75" xfId="7" applyFont="1" applyFill="1" applyBorder="1" applyAlignment="1">
      <alignment horizontal="center" vertical="top" wrapText="1"/>
    </xf>
    <xf numFmtId="0" fontId="35" fillId="4" borderId="32" xfId="7" applyFont="1" applyFill="1" applyBorder="1" applyAlignment="1">
      <alignment horizontal="center" vertical="top" wrapText="1"/>
    </xf>
    <xf numFmtId="3" fontId="5" fillId="0" borderId="68" xfId="7" applyNumberFormat="1" applyFont="1" applyBorder="1" applyAlignment="1">
      <alignment horizontal="left" vertical="center" wrapText="1"/>
    </xf>
    <xf numFmtId="3" fontId="5" fillId="0" borderId="96" xfId="7" applyNumberFormat="1" applyFont="1" applyBorder="1" applyAlignment="1">
      <alignment horizontal="left" vertical="center" wrapText="1"/>
    </xf>
    <xf numFmtId="3" fontId="5" fillId="0" borderId="60" xfId="7" applyNumberFormat="1" applyFont="1" applyBorder="1" applyAlignment="1">
      <alignment horizontal="left" vertical="center" wrapText="1"/>
    </xf>
    <xf numFmtId="0" fontId="1" fillId="4" borderId="106" xfId="7" applyFill="1" applyBorder="1" applyAlignment="1">
      <alignment horizontal="center" vertical="top"/>
    </xf>
    <xf numFmtId="0" fontId="1" fillId="4" borderId="108" xfId="7" applyFill="1" applyBorder="1" applyAlignment="1">
      <alignment horizontal="center" vertical="top"/>
    </xf>
    <xf numFmtId="0" fontId="5" fillId="4" borderId="16" xfId="7" applyFont="1" applyFill="1" applyBorder="1" applyAlignment="1">
      <alignment horizontal="center" vertical="top"/>
    </xf>
    <xf numFmtId="0" fontId="5" fillId="4" borderId="15" xfId="7" applyFont="1" applyFill="1" applyBorder="1" applyAlignment="1">
      <alignment horizontal="center" vertical="top"/>
    </xf>
    <xf numFmtId="0" fontId="5" fillId="4" borderId="94" xfId="7" applyFont="1" applyFill="1" applyBorder="1" applyAlignment="1">
      <alignment horizontal="center" vertical="top"/>
    </xf>
    <xf numFmtId="0" fontId="5" fillId="4" borderId="97" xfId="7" applyFont="1" applyFill="1" applyBorder="1" applyAlignment="1">
      <alignment horizontal="center" vertical="top" wrapText="1"/>
    </xf>
    <xf numFmtId="3" fontId="5" fillId="0" borderId="72" xfId="7" applyNumberFormat="1" applyFont="1" applyBorder="1" applyAlignment="1">
      <alignment horizontal="left" vertical="center" wrapText="1"/>
    </xf>
    <xf numFmtId="0" fontId="2" fillId="3" borderId="0" xfId="7" applyFont="1" applyFill="1" applyAlignment="1">
      <alignment horizontal="left"/>
    </xf>
    <xf numFmtId="3" fontId="5" fillId="0" borderId="41" xfId="7" applyNumberFormat="1" applyFont="1" applyBorder="1" applyAlignment="1">
      <alignment horizontal="left" vertical="center" wrapText="1"/>
    </xf>
    <xf numFmtId="3" fontId="5" fillId="0" borderId="40" xfId="7" applyNumberFormat="1" applyFont="1" applyBorder="1" applyAlignment="1">
      <alignment horizontal="left" vertical="center" wrapText="1"/>
    </xf>
    <xf numFmtId="3" fontId="5" fillId="0" borderId="29" xfId="7" applyNumberFormat="1" applyFont="1" applyBorder="1" applyAlignment="1">
      <alignment horizontal="left" vertical="center" wrapText="1"/>
    </xf>
    <xf numFmtId="3" fontId="5" fillId="0" borderId="10" xfId="7" applyNumberFormat="1" applyFont="1" applyBorder="1" applyAlignment="1">
      <alignment horizontal="left" vertical="center" wrapText="1"/>
    </xf>
    <xf numFmtId="0" fontId="12" fillId="0" borderId="0" xfId="7" applyFont="1" applyAlignment="1">
      <alignment horizontal="left" vertical="top" wrapText="1"/>
    </xf>
    <xf numFmtId="3" fontId="5" fillId="0" borderId="71" xfId="7" applyNumberFormat="1" applyFont="1" applyBorder="1" applyAlignment="1">
      <alignment horizontal="left" vertical="center" wrapText="1"/>
    </xf>
    <xf numFmtId="0" fontId="5" fillId="4" borderId="16" xfId="7" applyFont="1" applyFill="1" applyBorder="1" applyAlignment="1">
      <alignment horizontal="center" vertical="top" wrapText="1"/>
    </xf>
    <xf numFmtId="0" fontId="5" fillId="4" borderId="34" xfId="7" applyFont="1" applyFill="1" applyBorder="1" applyAlignment="1">
      <alignment horizontal="center" vertical="top" wrapText="1"/>
    </xf>
    <xf numFmtId="0" fontId="5" fillId="4" borderId="107" xfId="7" applyFont="1" applyFill="1" applyBorder="1" applyAlignment="1">
      <alignment horizontal="center" vertical="top" wrapText="1"/>
    </xf>
    <xf numFmtId="0" fontId="5" fillId="4" borderId="89" xfId="7" applyFont="1" applyFill="1" applyBorder="1" applyAlignment="1">
      <alignment horizontal="left" vertical="center"/>
    </xf>
    <xf numFmtId="0" fontId="5" fillId="4" borderId="29" xfId="7" applyFont="1" applyFill="1" applyBorder="1" applyAlignment="1">
      <alignment horizontal="left" vertical="center"/>
    </xf>
    <xf numFmtId="0" fontId="5" fillId="4" borderId="40" xfId="7" applyFont="1" applyFill="1" applyBorder="1" applyAlignment="1">
      <alignment horizontal="left" vertical="center"/>
    </xf>
    <xf numFmtId="0" fontId="5" fillId="4" borderId="91" xfId="7" applyFont="1" applyFill="1" applyBorder="1" applyAlignment="1">
      <alignment horizontal="center" vertical="top" wrapText="1"/>
    </xf>
    <xf numFmtId="0" fontId="5" fillId="4" borderId="112" xfId="7" applyFont="1" applyFill="1" applyBorder="1" applyAlignment="1">
      <alignment horizontal="center" vertical="top" wrapText="1"/>
    </xf>
    <xf numFmtId="0" fontId="5" fillId="4" borderId="39" xfId="7" applyFont="1" applyFill="1" applyBorder="1" applyAlignment="1">
      <alignment horizontal="center" vertical="top" wrapText="1"/>
    </xf>
    <xf numFmtId="0" fontId="5" fillId="4" borderId="5" xfId="7" applyFont="1" applyFill="1" applyBorder="1" applyAlignment="1">
      <alignment horizontal="center" vertical="top" wrapText="1"/>
    </xf>
    <xf numFmtId="3" fontId="5" fillId="0" borderId="32" xfId="7" applyNumberFormat="1" applyFont="1" applyBorder="1" applyAlignment="1">
      <alignment horizontal="left" vertical="center" wrapText="1"/>
    </xf>
    <xf numFmtId="0" fontId="1" fillId="4" borderId="29" xfId="7" applyFill="1" applyBorder="1" applyAlignment="1">
      <alignment horizontal="left" vertical="center"/>
    </xf>
    <xf numFmtId="0" fontId="1" fillId="4" borderId="40" xfId="7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4" borderId="95" xfId="0" applyFont="1" applyFill="1" applyBorder="1" applyAlignment="1">
      <alignment horizontal="left" vertical="center"/>
    </xf>
    <xf numFmtId="0" fontId="5" fillId="4" borderId="103" xfId="0" applyFont="1" applyFill="1" applyBorder="1" applyAlignment="1">
      <alignment horizontal="left" vertical="center"/>
    </xf>
    <xf numFmtId="0" fontId="5" fillId="4" borderId="112" xfId="0" applyFont="1" applyFill="1" applyBorder="1" applyAlignment="1">
      <alignment horizontal="left" vertical="center"/>
    </xf>
    <xf numFmtId="3" fontId="5" fillId="4" borderId="89" xfId="0" applyNumberFormat="1" applyFont="1" applyFill="1" applyBorder="1" applyAlignment="1">
      <alignment horizontal="center" vertical="center"/>
    </xf>
    <xf numFmtId="3" fontId="5" fillId="4" borderId="113" xfId="0" applyNumberFormat="1" applyFont="1" applyFill="1" applyBorder="1" applyAlignment="1">
      <alignment horizontal="center" vertical="center"/>
    </xf>
    <xf numFmtId="3" fontId="5" fillId="0" borderId="95" xfId="0" applyNumberFormat="1" applyFont="1" applyBorder="1" applyAlignment="1">
      <alignment horizontal="left" vertical="center" wrapText="1"/>
    </xf>
    <xf numFmtId="3" fontId="5" fillId="0" borderId="103" xfId="0" applyNumberFormat="1" applyFont="1" applyBorder="1" applyAlignment="1">
      <alignment horizontal="left" vertical="center" wrapText="1"/>
    </xf>
    <xf numFmtId="3" fontId="5" fillId="0" borderId="91" xfId="0" applyNumberFormat="1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" fontId="5" fillId="0" borderId="95" xfId="0" applyNumberFormat="1" applyFont="1" applyBorder="1" applyAlignment="1">
      <alignment horizontal="left" vertical="top" wrapText="1"/>
    </xf>
    <xf numFmtId="3" fontId="5" fillId="0" borderId="103" xfId="0" applyNumberFormat="1" applyFont="1" applyBorder="1" applyAlignment="1">
      <alignment horizontal="left" vertical="top" wrapText="1"/>
    </xf>
    <xf numFmtId="3" fontId="5" fillId="0" borderId="91" xfId="0" applyNumberFormat="1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9" fillId="0" borderId="5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49" fontId="9" fillId="0" borderId="5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3" fontId="5" fillId="0" borderId="95" xfId="0" applyNumberFormat="1" applyFont="1" applyBorder="1" applyAlignment="1">
      <alignment horizontal="left" vertical="top"/>
    </xf>
    <xf numFmtId="3" fontId="5" fillId="0" borderId="103" xfId="0" applyNumberFormat="1" applyFont="1" applyBorder="1" applyAlignment="1">
      <alignment horizontal="left" vertical="top"/>
    </xf>
    <xf numFmtId="3" fontId="5" fillId="0" borderId="91" xfId="0" applyNumberFormat="1" applyFont="1" applyBorder="1" applyAlignment="1">
      <alignment horizontal="left" vertical="top"/>
    </xf>
    <xf numFmtId="3" fontId="5" fillId="0" borderId="46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0" fontId="5" fillId="4" borderId="98" xfId="0" applyFont="1" applyFill="1" applyBorder="1" applyAlignment="1">
      <alignment vertical="center"/>
    </xf>
    <xf numFmtId="0" fontId="5" fillId="4" borderId="66" xfId="0" applyFont="1" applyFill="1" applyBorder="1" applyAlignment="1">
      <alignment vertical="center"/>
    </xf>
    <xf numFmtId="0" fontId="5" fillId="4" borderId="104" xfId="0" applyFont="1" applyFill="1" applyBorder="1" applyAlignment="1">
      <alignment vertical="center"/>
    </xf>
    <xf numFmtId="0" fontId="5" fillId="4" borderId="109" xfId="0" applyFont="1" applyFill="1" applyBorder="1" applyAlignment="1">
      <alignment horizontal="center" vertical="top" wrapText="1"/>
    </xf>
    <xf numFmtId="0" fontId="5" fillId="4" borderId="10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106" xfId="0" applyFont="1" applyFill="1" applyBorder="1" applyAlignment="1">
      <alignment horizontal="center" vertical="top" wrapText="1"/>
    </xf>
    <xf numFmtId="0" fontId="5" fillId="4" borderId="10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top" wrapText="1"/>
    </xf>
    <xf numFmtId="0" fontId="5" fillId="4" borderId="2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3" fontId="5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5" fillId="0" borderId="104" xfId="0" applyNumberFormat="1" applyFont="1" applyBorder="1" applyAlignment="1">
      <alignment vertical="center" wrapText="1"/>
    </xf>
    <xf numFmtId="3" fontId="5" fillId="0" borderId="114" xfId="0" applyNumberFormat="1" applyFont="1" applyBorder="1" applyAlignment="1">
      <alignment vertical="center" wrapText="1"/>
    </xf>
    <xf numFmtId="3" fontId="5" fillId="0" borderId="115" xfId="0" applyNumberFormat="1" applyFont="1" applyBorder="1" applyAlignment="1">
      <alignment vertical="center" wrapText="1"/>
    </xf>
    <xf numFmtId="0" fontId="5" fillId="0" borderId="98" xfId="0" applyFont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0" fontId="5" fillId="4" borderId="90" xfId="0" applyFont="1" applyFill="1" applyBorder="1" applyAlignment="1">
      <alignment horizontal="center" vertical="top" wrapText="1"/>
    </xf>
    <xf numFmtId="0" fontId="5" fillId="4" borderId="75" xfId="0" applyFont="1" applyFill="1" applyBorder="1" applyAlignment="1">
      <alignment horizontal="center" vertical="top" wrapText="1"/>
    </xf>
    <xf numFmtId="0" fontId="5" fillId="4" borderId="110" xfId="0" applyFont="1" applyFill="1" applyBorder="1" applyAlignment="1">
      <alignment horizontal="center" vertical="top" wrapText="1"/>
    </xf>
    <xf numFmtId="0" fontId="5" fillId="4" borderId="111" xfId="0" applyFont="1" applyFill="1" applyBorder="1" applyAlignment="1">
      <alignment horizontal="center" vertical="top" wrapText="1"/>
    </xf>
    <xf numFmtId="0" fontId="5" fillId="4" borderId="107" xfId="0" applyFont="1" applyFill="1" applyBorder="1" applyAlignment="1">
      <alignment horizontal="center" vertical="top" wrapText="1"/>
    </xf>
    <xf numFmtId="0" fontId="5" fillId="4" borderId="97" xfId="0" applyFont="1" applyFill="1" applyBorder="1" applyAlignment="1">
      <alignment horizontal="center" vertical="top" wrapText="1"/>
    </xf>
    <xf numFmtId="0" fontId="5" fillId="4" borderId="93" xfId="0" applyFont="1" applyFill="1" applyBorder="1" applyAlignment="1">
      <alignment horizontal="center" vertical="top" wrapText="1"/>
    </xf>
    <xf numFmtId="0" fontId="5" fillId="4" borderId="109" xfId="0" applyFont="1" applyFill="1" applyBorder="1" applyAlignment="1">
      <alignment horizontal="center" vertical="top"/>
    </xf>
    <xf numFmtId="0" fontId="5" fillId="4" borderId="103" xfId="0" applyFont="1" applyFill="1" applyBorder="1" applyAlignment="1">
      <alignment horizontal="center" vertical="top"/>
    </xf>
    <xf numFmtId="0" fontId="5" fillId="4" borderId="112" xfId="0" applyFont="1" applyFill="1" applyBorder="1" applyAlignment="1">
      <alignment horizontal="center" vertical="top"/>
    </xf>
    <xf numFmtId="0" fontId="5" fillId="4" borderId="98" xfId="0" applyFont="1" applyFill="1" applyBorder="1" applyAlignment="1">
      <alignment horizontal="left" vertical="center"/>
    </xf>
    <xf numFmtId="0" fontId="5" fillId="4" borderId="66" xfId="0" applyFont="1" applyFill="1" applyBorder="1" applyAlignment="1">
      <alignment horizontal="left" vertical="center"/>
    </xf>
    <xf numFmtId="0" fontId="5" fillId="4" borderId="104" xfId="0" applyFont="1" applyFill="1" applyBorder="1" applyAlignment="1">
      <alignment horizontal="left" vertical="center"/>
    </xf>
    <xf numFmtId="0" fontId="5" fillId="4" borderId="116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left" vertical="top" wrapText="1"/>
    </xf>
    <xf numFmtId="3" fontId="5" fillId="0" borderId="69" xfId="0" applyNumberFormat="1" applyFont="1" applyBorder="1" applyAlignment="1">
      <alignment horizontal="left" vertical="center" wrapText="1"/>
    </xf>
    <xf numFmtId="3" fontId="5" fillId="0" borderId="54" xfId="0" applyNumberFormat="1" applyFont="1" applyBorder="1" applyAlignment="1">
      <alignment horizontal="left" vertical="center" wrapText="1"/>
    </xf>
    <xf numFmtId="3" fontId="5" fillId="0" borderId="117" xfId="0" applyNumberFormat="1" applyFont="1" applyBorder="1" applyAlignment="1">
      <alignment horizontal="left" vertical="center" wrapText="1"/>
    </xf>
    <xf numFmtId="3" fontId="5" fillId="0" borderId="5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5" fillId="4" borderId="95" xfId="0" applyFont="1" applyFill="1" applyBorder="1" applyAlignment="1">
      <alignment horizontal="left" vertical="center" wrapText="1"/>
    </xf>
    <xf numFmtId="0" fontId="5" fillId="4" borderId="56" xfId="0" applyFont="1" applyFill="1" applyBorder="1" applyAlignment="1">
      <alignment horizontal="left" vertical="center" wrapText="1"/>
    </xf>
    <xf numFmtId="0" fontId="5" fillId="4" borderId="98" xfId="0" applyFont="1" applyFill="1" applyBorder="1" applyAlignment="1">
      <alignment horizontal="center" vertical="top" wrapText="1"/>
    </xf>
    <xf numFmtId="0" fontId="5" fillId="4" borderId="104" xfId="0" applyFont="1" applyFill="1" applyBorder="1" applyAlignment="1">
      <alignment horizontal="center" vertical="top" wrapText="1"/>
    </xf>
    <xf numFmtId="0" fontId="5" fillId="4" borderId="91" xfId="0" applyFont="1" applyFill="1" applyBorder="1" applyAlignment="1">
      <alignment horizontal="center" vertical="top" wrapText="1"/>
    </xf>
    <xf numFmtId="0" fontId="5" fillId="4" borderId="112" xfId="0" applyFont="1" applyFill="1" applyBorder="1" applyAlignment="1">
      <alignment horizontal="center" vertical="top" wrapText="1"/>
    </xf>
    <xf numFmtId="0" fontId="5" fillId="4" borderId="90" xfId="0" applyFont="1" applyFill="1" applyBorder="1" applyAlignment="1">
      <alignment horizontal="left" vertical="center"/>
    </xf>
    <xf numFmtId="0" fontId="5" fillId="4" borderId="7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92" xfId="0" applyFont="1" applyFill="1" applyBorder="1" applyAlignment="1">
      <alignment horizontal="center" vertical="top" wrapText="1"/>
    </xf>
    <xf numFmtId="0" fontId="5" fillId="4" borderId="94" xfId="0" applyFont="1" applyFill="1" applyBorder="1" applyAlignment="1">
      <alignment horizontal="center" vertical="top" wrapText="1"/>
    </xf>
    <xf numFmtId="0" fontId="5" fillId="4" borderId="75" xfId="0" applyFont="1" applyFill="1" applyBorder="1" applyAlignment="1">
      <alignment horizontal="center" vertical="top"/>
    </xf>
    <xf numFmtId="0" fontId="5" fillId="4" borderId="109" xfId="0" applyFont="1" applyFill="1" applyBorder="1" applyAlignment="1">
      <alignment horizontal="center" vertical="center" wrapText="1"/>
    </xf>
    <xf numFmtId="0" fontId="5" fillId="4" borderId="112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40" xfId="0" applyFont="1" applyFill="1" applyBorder="1" applyAlignment="1">
      <alignment vertical="center"/>
    </xf>
    <xf numFmtId="0" fontId="5" fillId="4" borderId="16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94" xfId="0" applyFont="1" applyFill="1" applyBorder="1" applyAlignment="1">
      <alignment horizontal="center" vertical="top"/>
    </xf>
    <xf numFmtId="0" fontId="5" fillId="4" borderId="108" xfId="0" applyFont="1" applyFill="1" applyBorder="1" applyAlignment="1">
      <alignment horizontal="center" vertical="top"/>
    </xf>
    <xf numFmtId="3" fontId="2" fillId="0" borderId="3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2" xfId="4" applyNumberFormat="1" applyFont="1" applyBorder="1" applyAlignment="1">
      <alignment horizontal="right" vertical="center" wrapText="1"/>
    </xf>
    <xf numFmtId="166" fontId="3" fillId="0" borderId="13" xfId="4" applyNumberFormat="1" applyFont="1" applyBorder="1" applyAlignment="1">
      <alignment horizontal="right" vertical="center" wrapText="1"/>
    </xf>
    <xf numFmtId="3" fontId="2" fillId="0" borderId="36" xfId="4" applyNumberFormat="1" applyFont="1" applyBorder="1" applyAlignment="1">
      <alignment horizontal="right" vertical="center" wrapText="1"/>
    </xf>
    <xf numFmtId="3" fontId="2" fillId="0" borderId="27" xfId="4" applyNumberFormat="1" applyFont="1" applyBorder="1" applyAlignment="1">
      <alignment horizontal="right" vertical="center" wrapText="1"/>
    </xf>
    <xf numFmtId="166" fontId="3" fillId="0" borderId="25" xfId="4" applyNumberFormat="1" applyFont="1" applyBorder="1" applyAlignment="1">
      <alignment horizontal="right" vertical="center" wrapText="1"/>
    </xf>
    <xf numFmtId="166" fontId="3" fillId="0" borderId="39" xfId="4" applyNumberFormat="1" applyFont="1" applyBorder="1" applyAlignment="1">
      <alignment horizontal="right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8" xfId="4" applyNumberFormat="1" applyFont="1" applyBorder="1" applyAlignment="1">
      <alignment horizontal="right" vertical="center" wrapText="1"/>
    </xf>
    <xf numFmtId="166" fontId="3" fillId="0" borderId="12" xfId="4" applyNumberFormat="1" applyFont="1" applyBorder="1" applyAlignment="1">
      <alignment horizontal="right" vertical="center" wrapText="1"/>
    </xf>
    <xf numFmtId="3" fontId="2" fillId="0" borderId="4" xfId="4" applyNumberFormat="1" applyFont="1" applyBorder="1" applyAlignment="1">
      <alignment horizontal="right" vertical="center" wrapText="1"/>
    </xf>
    <xf numFmtId="166" fontId="3" fillId="0" borderId="21" xfId="4" applyNumberFormat="1" applyFont="1" applyBorder="1" applyAlignment="1">
      <alignment horizontal="right" vertical="center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3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0" fontId="8" fillId="4" borderId="10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5" fillId="4" borderId="89" xfId="0" applyFont="1" applyFill="1" applyBorder="1" applyAlignment="1">
      <alignment horizontal="center" vertical="top" wrapText="1"/>
    </xf>
    <xf numFmtId="0" fontId="5" fillId="4" borderId="29" xfId="0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top"/>
    </xf>
    <xf numFmtId="0" fontId="5" fillId="4" borderId="32" xfId="0" applyFont="1" applyFill="1" applyBorder="1" applyAlignment="1">
      <alignment horizontal="center" vertical="top" wrapText="1"/>
    </xf>
    <xf numFmtId="3" fontId="5" fillId="0" borderId="45" xfId="0" applyNumberFormat="1" applyFont="1" applyBorder="1" applyAlignment="1">
      <alignment vertical="center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94" xfId="0" applyFont="1" applyFill="1" applyBorder="1" applyAlignment="1">
      <alignment horizontal="left" vertical="top" wrapText="1"/>
    </xf>
    <xf numFmtId="0" fontId="5" fillId="4" borderId="90" xfId="7" applyFont="1" applyFill="1" applyBorder="1" applyAlignment="1">
      <alignment horizontal="center" vertical="top" wrapText="1"/>
    </xf>
    <xf numFmtId="0" fontId="5" fillId="4" borderId="3" xfId="7" applyFont="1" applyFill="1" applyBorder="1" applyAlignment="1">
      <alignment horizontal="left" vertical="center"/>
    </xf>
    <xf numFmtId="3" fontId="5" fillId="0" borderId="3" xfId="7" applyNumberFormat="1" applyFont="1" applyBorder="1" applyAlignment="1">
      <alignment horizontal="left" vertical="center" wrapText="1"/>
    </xf>
    <xf numFmtId="0" fontId="5" fillId="4" borderId="91" xfId="7" applyFont="1" applyFill="1" applyBorder="1" applyAlignment="1">
      <alignment horizontal="left" vertical="center"/>
    </xf>
    <xf numFmtId="0" fontId="5" fillId="4" borderId="26" xfId="7" applyFont="1" applyFill="1" applyBorder="1" applyAlignment="1">
      <alignment horizontal="left" vertical="center"/>
    </xf>
    <xf numFmtId="0" fontId="5" fillId="4" borderId="35" xfId="7" applyFont="1" applyFill="1" applyBorder="1" applyAlignment="1">
      <alignment horizontal="left" vertical="center"/>
    </xf>
    <xf numFmtId="0" fontId="5" fillId="4" borderId="95" xfId="7" applyFont="1" applyFill="1" applyBorder="1" applyAlignment="1">
      <alignment horizontal="center" vertical="top" wrapText="1"/>
    </xf>
    <xf numFmtId="0" fontId="5" fillId="4" borderId="56" xfId="7" applyFont="1" applyFill="1" applyBorder="1" applyAlignment="1">
      <alignment horizontal="center" vertical="top" wrapText="1"/>
    </xf>
    <xf numFmtId="0" fontId="5" fillId="4" borderId="92" xfId="7" applyFont="1" applyFill="1" applyBorder="1" applyAlignment="1">
      <alignment horizontal="center" vertical="top"/>
    </xf>
    <xf numFmtId="3" fontId="5" fillId="0" borderId="57" xfId="7" applyNumberFormat="1" applyFont="1" applyBorder="1" applyAlignment="1">
      <alignment horizontal="left" vertical="center" wrapText="1"/>
    </xf>
    <xf numFmtId="3" fontId="5" fillId="0" borderId="58" xfId="7" applyNumberFormat="1" applyFont="1" applyBorder="1" applyAlignment="1">
      <alignment horizontal="left" vertical="center" wrapText="1"/>
    </xf>
    <xf numFmtId="0" fontId="7" fillId="0" borderId="95" xfId="7" applyFont="1" applyBorder="1" applyAlignment="1">
      <alignment horizontal="left" vertical="top" wrapText="1"/>
    </xf>
    <xf numFmtId="0" fontId="7" fillId="0" borderId="103" xfId="7" applyFont="1" applyBorder="1" applyAlignment="1">
      <alignment horizontal="left" vertical="top" wrapText="1"/>
    </xf>
    <xf numFmtId="0" fontId="7" fillId="0" borderId="91" xfId="7" applyFont="1" applyBorder="1" applyAlignment="1">
      <alignment horizontal="left" vertical="top" wrapText="1"/>
    </xf>
    <xf numFmtId="0" fontId="5" fillId="4" borderId="93" xfId="7" applyFont="1" applyFill="1" applyBorder="1" applyAlignment="1">
      <alignment horizontal="center" vertical="top" wrapText="1"/>
    </xf>
    <xf numFmtId="0" fontId="5" fillId="4" borderId="88" xfId="7" applyFont="1" applyFill="1" applyBorder="1" applyAlignment="1">
      <alignment horizontal="center" vertical="top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46" xfId="7" applyNumberFormat="1" applyFont="1" applyBorder="1" applyAlignment="1">
      <alignment vertical="center" wrapText="1"/>
    </xf>
    <xf numFmtId="3" fontId="5" fillId="0" borderId="69" xfId="7" applyNumberFormat="1" applyFont="1" applyBorder="1" applyAlignment="1">
      <alignment vertical="center" wrapText="1"/>
    </xf>
    <xf numFmtId="3" fontId="5" fillId="0" borderId="70" xfId="7" applyNumberFormat="1" applyFont="1" applyBorder="1" applyAlignment="1">
      <alignment vertical="center" wrapText="1"/>
    </xf>
    <xf numFmtId="3" fontId="5" fillId="0" borderId="45" xfId="7" applyNumberFormat="1" applyFont="1" applyBorder="1" applyAlignment="1">
      <alignment vertical="center" wrapText="1"/>
    </xf>
    <xf numFmtId="3" fontId="5" fillId="0" borderId="104" xfId="7" applyNumberFormat="1" applyFont="1" applyBorder="1" applyAlignment="1">
      <alignment vertical="center" wrapText="1"/>
    </xf>
    <xf numFmtId="0" fontId="5" fillId="4" borderId="35" xfId="7" applyFont="1" applyFill="1" applyBorder="1" applyAlignment="1">
      <alignment horizontal="center" vertical="top" wrapText="1"/>
    </xf>
    <xf numFmtId="3" fontId="5" fillId="0" borderId="23" xfId="7" applyNumberFormat="1" applyFont="1" applyBorder="1" applyAlignment="1">
      <alignment vertical="center" wrapText="1"/>
    </xf>
    <xf numFmtId="0" fontId="5" fillId="4" borderId="98" xfId="7" applyFont="1" applyFill="1" applyBorder="1" applyAlignment="1">
      <alignment vertical="center"/>
    </xf>
    <xf numFmtId="0" fontId="5" fillId="4" borderId="66" xfId="7" applyFont="1" applyFill="1" applyBorder="1" applyAlignment="1">
      <alignment vertical="center"/>
    </xf>
    <xf numFmtId="0" fontId="5" fillId="4" borderId="104" xfId="7" applyFont="1" applyFill="1" applyBorder="1" applyAlignment="1">
      <alignment vertical="center"/>
    </xf>
    <xf numFmtId="0" fontId="5" fillId="4" borderId="40" xfId="7" applyFont="1" applyFill="1" applyBorder="1" applyAlignment="1">
      <alignment horizontal="center" vertical="top" wrapText="1"/>
    </xf>
    <xf numFmtId="0" fontId="5" fillId="4" borderId="22" xfId="7" applyFont="1" applyFill="1" applyBorder="1" applyAlignment="1">
      <alignment horizontal="center" vertical="top" wrapText="1"/>
    </xf>
    <xf numFmtId="0" fontId="5" fillId="4" borderId="113" xfId="7" applyFont="1" applyFill="1" applyBorder="1" applyAlignment="1">
      <alignment horizontal="center" vertical="top" wrapText="1"/>
    </xf>
    <xf numFmtId="0" fontId="5" fillId="4" borderId="31" xfId="7" applyFont="1" applyFill="1" applyBorder="1" applyAlignment="1">
      <alignment horizontal="center" vertical="top" wrapText="1"/>
    </xf>
    <xf numFmtId="0" fontId="5" fillId="4" borderId="83" xfId="7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26" xfId="7" applyNumberFormat="1" applyFont="1" applyBorder="1" applyAlignment="1">
      <alignment horizontal="center" vertical="center" wrapText="1"/>
    </xf>
    <xf numFmtId="0" fontId="2" fillId="4" borderId="16" xfId="7" applyFont="1" applyFill="1" applyBorder="1" applyAlignment="1">
      <alignment horizontal="center" vertical="top" wrapText="1"/>
    </xf>
    <xf numFmtId="0" fontId="2" fillId="4" borderId="94" xfId="7" applyFont="1" applyFill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28" xfId="7" applyNumberFormat="1" applyFont="1" applyBorder="1" applyAlignment="1">
      <alignment horizontal="center" vertical="center" wrapText="1"/>
    </xf>
    <xf numFmtId="3" fontId="2" fillId="0" borderId="27" xfId="7" applyNumberFormat="1" applyFont="1" applyBorder="1" applyAlignment="1">
      <alignment horizontal="center" vertical="center" wrapText="1"/>
    </xf>
    <xf numFmtId="3" fontId="2" fillId="0" borderId="35" xfId="7" applyNumberFormat="1" applyFont="1" applyBorder="1" applyAlignment="1">
      <alignment horizontal="center" vertical="center" wrapText="1"/>
    </xf>
    <xf numFmtId="3" fontId="9" fillId="0" borderId="59" xfId="7" applyNumberFormat="1" applyFont="1" applyBorder="1" applyAlignment="1">
      <alignment horizontal="center" vertical="center" wrapText="1"/>
    </xf>
    <xf numFmtId="3" fontId="9" fillId="0" borderId="82" xfId="7" applyNumberFormat="1" applyFont="1" applyBorder="1" applyAlignment="1">
      <alignment horizontal="center" vertical="center" wrapText="1"/>
    </xf>
    <xf numFmtId="166" fontId="2" fillId="3" borderId="0" xfId="7" applyNumberFormat="1" applyFont="1" applyFill="1" applyAlignment="1">
      <alignment horizontal="left" wrapText="1"/>
    </xf>
    <xf numFmtId="0" fontId="5" fillId="4" borderId="28" xfId="7" applyFont="1" applyFill="1" applyBorder="1" applyAlignment="1">
      <alignment horizontal="center" vertical="top" wrapText="1"/>
    </xf>
    <xf numFmtId="3" fontId="5" fillId="0" borderId="66" xfId="7" applyNumberFormat="1" applyFont="1" applyBorder="1" applyAlignment="1">
      <alignment horizontal="left" vertical="center" wrapText="1"/>
    </xf>
    <xf numFmtId="3" fontId="2" fillId="4" borderId="33" xfId="6" applyNumberFormat="1" applyFont="1" applyFill="1" applyBorder="1" applyAlignment="1">
      <alignment horizontal="center" vertical="top" wrapText="1"/>
    </xf>
    <xf numFmtId="3" fontId="2" fillId="4" borderId="11" xfId="6" applyNumberFormat="1" applyFont="1" applyFill="1" applyBorder="1" applyAlignment="1">
      <alignment horizontal="center" vertical="top" wrapText="1"/>
    </xf>
    <xf numFmtId="3" fontId="2" fillId="4" borderId="32" xfId="6" applyNumberFormat="1" applyFont="1" applyFill="1" applyBorder="1" applyAlignment="1">
      <alignment horizontal="center" vertical="top" wrapText="1"/>
    </xf>
    <xf numFmtId="3" fontId="2" fillId="4" borderId="10" xfId="6" applyNumberFormat="1" applyFont="1" applyFill="1" applyBorder="1" applyAlignment="1">
      <alignment horizontal="center" vertical="top" wrapText="1"/>
    </xf>
    <xf numFmtId="3" fontId="2" fillId="4" borderId="4" xfId="6" applyNumberFormat="1" applyFont="1" applyFill="1" applyBorder="1" applyAlignment="1">
      <alignment horizontal="center" vertical="top" wrapText="1"/>
    </xf>
    <xf numFmtId="3" fontId="2" fillId="4" borderId="5" xfId="6" applyNumberFormat="1" applyFont="1" applyFill="1" applyBorder="1" applyAlignment="1">
      <alignment horizontal="center" vertical="top" wrapText="1"/>
    </xf>
    <xf numFmtId="3" fontId="2" fillId="4" borderId="8" xfId="6" applyNumberFormat="1" applyFont="1" applyFill="1" applyBorder="1" applyAlignment="1">
      <alignment horizontal="center" vertical="top" wrapText="1"/>
    </xf>
    <xf numFmtId="3" fontId="2" fillId="4" borderId="69" xfId="6" applyNumberFormat="1" applyFont="1" applyFill="1" applyBorder="1" applyAlignment="1">
      <alignment horizontal="center" vertical="top" wrapText="1"/>
    </xf>
    <xf numFmtId="3" fontId="2" fillId="4" borderId="70" xfId="6" applyNumberFormat="1" applyFont="1" applyFill="1" applyBorder="1" applyAlignment="1">
      <alignment horizontal="center" vertical="top" wrapText="1"/>
    </xf>
    <xf numFmtId="0" fontId="7" fillId="3" borderId="9" xfId="7" applyFont="1" applyFill="1" applyBorder="1" applyAlignment="1">
      <alignment horizontal="left" vertical="top"/>
    </xf>
    <xf numFmtId="0" fontId="9" fillId="4" borderId="95" xfId="6" applyFont="1" applyFill="1" applyBorder="1" applyAlignment="1">
      <alignment horizontal="center" vertical="center" wrapText="1"/>
    </xf>
    <xf numFmtId="0" fontId="9" fillId="4" borderId="45" xfId="6" applyFont="1" applyFill="1" applyBorder="1" applyAlignment="1">
      <alignment horizontal="center" vertical="center" wrapText="1"/>
    </xf>
    <xf numFmtId="0" fontId="9" fillId="4" borderId="58" xfId="6" applyFont="1" applyFill="1" applyBorder="1" applyAlignment="1">
      <alignment horizontal="center" vertical="center" wrapText="1"/>
    </xf>
    <xf numFmtId="0" fontId="38" fillId="4" borderId="106" xfId="6" applyFont="1" applyFill="1" applyBorder="1" applyAlignment="1">
      <alignment horizontal="center" vertical="center"/>
    </xf>
    <xf numFmtId="0" fontId="38" fillId="4" borderId="97" xfId="6" applyFont="1" applyFill="1" applyBorder="1" applyAlignment="1">
      <alignment horizontal="center" vertical="center"/>
    </xf>
    <xf numFmtId="0" fontId="38" fillId="4" borderId="108" xfId="6" applyFont="1" applyFill="1" applyBorder="1" applyAlignment="1">
      <alignment horizontal="center" vertical="center"/>
    </xf>
    <xf numFmtId="3" fontId="5" fillId="4" borderId="16" xfId="6" applyNumberFormat="1" applyFont="1" applyFill="1" applyBorder="1" applyAlignment="1">
      <alignment horizontal="center" vertical="top" wrapText="1"/>
    </xf>
    <xf numFmtId="3" fontId="5" fillId="4" borderId="15" xfId="6" applyNumberFormat="1" applyFont="1" applyFill="1" applyBorder="1" applyAlignment="1">
      <alignment horizontal="center" vertical="top" wrapText="1"/>
    </xf>
    <xf numFmtId="3" fontId="5" fillId="4" borderId="94" xfId="6" applyNumberFormat="1" applyFont="1" applyFill="1" applyBorder="1" applyAlignment="1">
      <alignment horizontal="center" vertical="top" wrapText="1"/>
    </xf>
    <xf numFmtId="3" fontId="5" fillId="4" borderId="57" xfId="6" applyNumberFormat="1" applyFont="1" applyFill="1" applyBorder="1" applyAlignment="1">
      <alignment horizontal="center" vertical="top" wrapText="1"/>
    </xf>
    <xf numFmtId="3" fontId="5" fillId="4" borderId="5" xfId="6" applyNumberFormat="1" applyFont="1" applyFill="1" applyBorder="1" applyAlignment="1">
      <alignment horizontal="center" vertical="top" wrapText="1"/>
    </xf>
    <xf numFmtId="3" fontId="5" fillId="4" borderId="4" xfId="6" applyNumberFormat="1" applyFont="1" applyFill="1" applyBorder="1" applyAlignment="1">
      <alignment horizontal="center" vertical="top" wrapText="1"/>
    </xf>
    <xf numFmtId="3" fontId="5" fillId="4" borderId="28" xfId="6" applyNumberFormat="1" applyFont="1" applyFill="1" applyBorder="1" applyAlignment="1">
      <alignment horizontal="center" vertical="top" wrapText="1"/>
    </xf>
    <xf numFmtId="0" fontId="7" fillId="0" borderId="9" xfId="7" applyFont="1" applyBorder="1" applyAlignment="1">
      <alignment horizontal="left" vertical="top"/>
    </xf>
    <xf numFmtId="0" fontId="9" fillId="4" borderId="56" xfId="6" applyFont="1" applyFill="1" applyBorder="1" applyAlignment="1">
      <alignment horizontal="center" vertical="center" wrapText="1"/>
    </xf>
    <xf numFmtId="0" fontId="38" fillId="4" borderId="109" xfId="6" applyFont="1" applyFill="1" applyBorder="1" applyAlignment="1">
      <alignment horizontal="center" vertical="top"/>
    </xf>
    <xf numFmtId="0" fontId="38" fillId="4" borderId="103" xfId="6" applyFont="1" applyFill="1" applyBorder="1" applyAlignment="1">
      <alignment horizontal="center" vertical="top"/>
    </xf>
    <xf numFmtId="0" fontId="38" fillId="4" borderId="91" xfId="6" applyFont="1" applyFill="1" applyBorder="1" applyAlignment="1">
      <alignment horizontal="center" vertical="top"/>
    </xf>
    <xf numFmtId="3" fontId="5" fillId="4" borderId="27" xfId="6" applyNumberFormat="1" applyFont="1" applyFill="1" applyBorder="1" applyAlignment="1">
      <alignment horizontal="center" vertical="top" wrapText="1"/>
    </xf>
    <xf numFmtId="3" fontId="5" fillId="4" borderId="34" xfId="6" applyNumberFormat="1" applyFont="1" applyFill="1" applyBorder="1" applyAlignment="1">
      <alignment horizontal="center" vertical="top" wrapText="1"/>
    </xf>
    <xf numFmtId="3" fontId="5" fillId="4" borderId="39" xfId="6" applyNumberFormat="1" applyFont="1" applyFill="1" applyBorder="1" applyAlignment="1">
      <alignment horizontal="center" vertical="top" wrapText="1"/>
    </xf>
    <xf numFmtId="3" fontId="5" fillId="4" borderId="0" xfId="6" applyNumberFormat="1" applyFont="1" applyFill="1" applyAlignment="1">
      <alignment horizontal="center" vertical="top" wrapText="1"/>
    </xf>
    <xf numFmtId="3" fontId="5" fillId="4" borderId="26" xfId="6" applyNumberFormat="1" applyFont="1" applyFill="1" applyBorder="1" applyAlignment="1">
      <alignment horizontal="center" vertical="top" wrapText="1"/>
    </xf>
    <xf numFmtId="167" fontId="2" fillId="4" borderId="32" xfId="6" applyNumberFormat="1" applyFont="1" applyFill="1" applyBorder="1" applyAlignment="1">
      <alignment horizontal="center" vertical="top" wrapText="1"/>
    </xf>
    <xf numFmtId="167" fontId="2" fillId="4" borderId="29" xfId="6" applyNumberFormat="1" applyFont="1" applyFill="1" applyBorder="1" applyAlignment="1">
      <alignment horizontal="center" vertical="top" wrapText="1"/>
    </xf>
    <xf numFmtId="167" fontId="2" fillId="4" borderId="40" xfId="6" applyNumberFormat="1" applyFont="1" applyFill="1" applyBorder="1" applyAlignment="1">
      <alignment horizontal="center" vertical="top" wrapText="1"/>
    </xf>
    <xf numFmtId="3" fontId="2" fillId="4" borderId="21" xfId="6" applyNumberFormat="1" applyFont="1" applyFill="1" applyBorder="1" applyAlignment="1">
      <alignment horizontal="center" vertical="top" wrapText="1"/>
    </xf>
    <xf numFmtId="3" fontId="2" fillId="4" borderId="22" xfId="6" applyNumberFormat="1" applyFont="1" applyFill="1" applyBorder="1" applyAlignment="1">
      <alignment horizontal="center" vertical="top" wrapText="1"/>
    </xf>
    <xf numFmtId="3" fontId="2" fillId="4" borderId="39" xfId="6" applyNumberFormat="1" applyFont="1" applyFill="1" applyBorder="1" applyAlignment="1">
      <alignment horizontal="center" vertical="top" wrapText="1"/>
    </xf>
    <xf numFmtId="3" fontId="2" fillId="4" borderId="31" xfId="6" applyNumberFormat="1" applyFont="1" applyFill="1" applyBorder="1" applyAlignment="1">
      <alignment horizontal="center" vertical="top" wrapText="1"/>
    </xf>
    <xf numFmtId="3" fontId="2" fillId="4" borderId="83" xfId="6" applyNumberFormat="1" applyFont="1" applyFill="1" applyBorder="1" applyAlignment="1">
      <alignment horizontal="center" vertical="top" wrapText="1"/>
    </xf>
    <xf numFmtId="3" fontId="2" fillId="4" borderId="29" xfId="6" applyNumberFormat="1" applyFont="1" applyFill="1" applyBorder="1" applyAlignment="1">
      <alignment horizontal="center" vertical="top" wrapText="1"/>
    </xf>
    <xf numFmtId="3" fontId="2" fillId="4" borderId="40" xfId="6" applyNumberFormat="1" applyFont="1" applyFill="1" applyBorder="1" applyAlignment="1">
      <alignment horizontal="center" vertical="top" wrapText="1"/>
    </xf>
    <xf numFmtId="3" fontId="35" fillId="4" borderId="32" xfId="6" applyNumberFormat="1" applyFont="1" applyFill="1" applyBorder="1" applyAlignment="1">
      <alignment horizontal="center" vertical="top" wrapText="1"/>
    </xf>
    <xf numFmtId="3" fontId="35" fillId="4" borderId="29" xfId="6" applyNumberFormat="1" applyFont="1" applyFill="1" applyBorder="1" applyAlignment="1">
      <alignment horizontal="center" vertical="top" wrapText="1"/>
    </xf>
    <xf numFmtId="3" fontId="35" fillId="4" borderId="40" xfId="6" applyNumberFormat="1" applyFont="1" applyFill="1" applyBorder="1" applyAlignment="1">
      <alignment horizontal="center" vertical="top" wrapText="1"/>
    </xf>
    <xf numFmtId="3" fontId="2" fillId="4" borderId="3" xfId="6" applyNumberFormat="1" applyFont="1" applyFill="1" applyBorder="1" applyAlignment="1">
      <alignment horizontal="center" vertical="top" wrapText="1"/>
    </xf>
    <xf numFmtId="3" fontId="2" fillId="4" borderId="27" xfId="6" applyNumberFormat="1" applyFont="1" applyFill="1" applyBorder="1" applyAlignment="1">
      <alignment horizontal="center" vertical="top" wrapText="1"/>
    </xf>
    <xf numFmtId="3" fontId="35" fillId="4" borderId="4" xfId="6" applyNumberFormat="1" applyFont="1" applyFill="1" applyBorder="1" applyAlignment="1">
      <alignment horizontal="center" vertical="top" wrapText="1"/>
    </xf>
    <xf numFmtId="3" fontId="35" fillId="4" borderId="3" xfId="6" applyNumberFormat="1" applyFont="1" applyFill="1" applyBorder="1" applyAlignment="1">
      <alignment horizontal="center" vertical="top" wrapText="1"/>
    </xf>
    <xf numFmtId="3" fontId="35" fillId="4" borderId="27" xfId="6" applyNumberFormat="1" applyFont="1" applyFill="1" applyBorder="1" applyAlignment="1">
      <alignment horizontal="center" vertical="top" wrapText="1"/>
    </xf>
    <xf numFmtId="3" fontId="35" fillId="4" borderId="33" xfId="6" applyNumberFormat="1" applyFont="1" applyFill="1" applyBorder="1" applyAlignment="1">
      <alignment horizontal="center" vertical="top" wrapText="1"/>
    </xf>
    <xf numFmtId="3" fontId="35" fillId="4" borderId="31" xfId="6" applyNumberFormat="1" applyFont="1" applyFill="1" applyBorder="1" applyAlignment="1">
      <alignment horizontal="center" vertical="top" wrapText="1"/>
    </xf>
    <xf numFmtId="3" fontId="35" fillId="4" borderId="83" xfId="6" applyNumberFormat="1" applyFont="1" applyFill="1" applyBorder="1" applyAlignment="1">
      <alignment horizontal="center" vertical="top" wrapText="1"/>
    </xf>
    <xf numFmtId="0" fontId="38" fillId="4" borderId="97" xfId="6" applyFont="1" applyFill="1" applyBorder="1" applyAlignment="1">
      <alignment horizontal="center" vertical="top"/>
    </xf>
    <xf numFmtId="0" fontId="38" fillId="4" borderId="106" xfId="6" applyFont="1" applyFill="1" applyBorder="1" applyAlignment="1">
      <alignment horizontal="center" vertical="top"/>
    </xf>
    <xf numFmtId="0" fontId="38" fillId="4" borderId="107" xfId="6" applyFont="1" applyFill="1" applyBorder="1" applyAlignment="1">
      <alignment horizontal="center" vertical="top"/>
    </xf>
    <xf numFmtId="0" fontId="38" fillId="4" borderId="108" xfId="6" applyFont="1" applyFill="1" applyBorder="1" applyAlignment="1">
      <alignment horizontal="center" vertical="top"/>
    </xf>
    <xf numFmtId="3" fontId="5" fillId="4" borderId="92" xfId="6" applyNumberFormat="1" applyFont="1" applyFill="1" applyBorder="1" applyAlignment="1">
      <alignment horizontal="center" vertical="top" wrapText="1"/>
    </xf>
    <xf numFmtId="3" fontId="35" fillId="4" borderId="21" xfId="6" applyNumberFormat="1" applyFont="1" applyFill="1" applyBorder="1" applyAlignment="1">
      <alignment horizontal="center" vertical="top" wrapText="1"/>
    </xf>
    <xf numFmtId="3" fontId="35" fillId="4" borderId="22" xfId="6" applyNumberFormat="1" applyFont="1" applyFill="1" applyBorder="1" applyAlignment="1">
      <alignment horizontal="center" vertical="top" wrapText="1"/>
    </xf>
    <xf numFmtId="3" fontId="35" fillId="4" borderId="39" xfId="6" applyNumberFormat="1" applyFont="1" applyFill="1" applyBorder="1" applyAlignment="1">
      <alignment horizontal="center" vertical="top" wrapText="1"/>
    </xf>
    <xf numFmtId="3" fontId="2" fillId="4" borderId="32" xfId="7" applyNumberFormat="1" applyFont="1" applyFill="1" applyBorder="1" applyAlignment="1">
      <alignment horizontal="center" vertical="top" wrapText="1"/>
    </xf>
    <xf numFmtId="3" fontId="2" fillId="4" borderId="40" xfId="7" applyNumberFormat="1" applyFont="1" applyFill="1" applyBorder="1" applyAlignment="1">
      <alignment horizontal="center" vertical="top" wrapText="1"/>
    </xf>
    <xf numFmtId="3" fontId="2" fillId="4" borderId="33" xfId="7" applyNumberFormat="1" applyFont="1" applyFill="1" applyBorder="1" applyAlignment="1">
      <alignment horizontal="center" vertical="top" wrapText="1"/>
    </xf>
    <xf numFmtId="3" fontId="2" fillId="4" borderId="83" xfId="7" applyNumberFormat="1" applyFont="1" applyFill="1" applyBorder="1" applyAlignment="1">
      <alignment horizontal="center" vertical="top" wrapText="1"/>
    </xf>
    <xf numFmtId="3" fontId="5" fillId="4" borderId="21" xfId="6" applyNumberFormat="1" applyFont="1" applyFill="1" applyBorder="1" applyAlignment="1">
      <alignment horizontal="center" vertical="top" wrapText="1"/>
    </xf>
    <xf numFmtId="3" fontId="2" fillId="4" borderId="32" xfId="6" applyNumberFormat="1" applyFont="1" applyFill="1" applyBorder="1" applyAlignment="1">
      <alignment horizontal="center" vertical="center" wrapText="1"/>
    </xf>
    <xf numFmtId="3" fontId="2" fillId="4" borderId="40" xfId="6" applyNumberFormat="1" applyFont="1" applyFill="1" applyBorder="1" applyAlignment="1">
      <alignment horizontal="center" vertical="center" wrapText="1"/>
    </xf>
    <xf numFmtId="3" fontId="2" fillId="4" borderId="33" xfId="6" applyNumberFormat="1" applyFont="1" applyFill="1" applyBorder="1" applyAlignment="1">
      <alignment horizontal="center" vertical="center" wrapText="1"/>
    </xf>
    <xf numFmtId="3" fontId="2" fillId="4" borderId="83" xfId="6" applyNumberFormat="1" applyFont="1" applyFill="1" applyBorder="1" applyAlignment="1">
      <alignment horizontal="center" vertical="center" wrapText="1"/>
    </xf>
    <xf numFmtId="0" fontId="9" fillId="4" borderId="98" xfId="6" applyFont="1" applyFill="1" applyBorder="1" applyAlignment="1">
      <alignment horizontal="center" vertical="center" wrapText="1"/>
    </xf>
    <xf numFmtId="0" fontId="9" fillId="4" borderId="66" xfId="6" applyFont="1" applyFill="1" applyBorder="1" applyAlignment="1">
      <alignment horizontal="center" vertical="center" wrapText="1"/>
    </xf>
    <xf numFmtId="0" fontId="9" fillId="4" borderId="104" xfId="6" applyFont="1" applyFill="1" applyBorder="1" applyAlignment="1">
      <alignment horizontal="center" vertical="center" wrapText="1"/>
    </xf>
    <xf numFmtId="3" fontId="5" fillId="4" borderId="34" xfId="6" applyNumberFormat="1" applyFont="1" applyFill="1" applyBorder="1" applyAlignment="1">
      <alignment horizontal="right" vertical="top" wrapText="1"/>
    </xf>
    <xf numFmtId="3" fontId="5" fillId="4" borderId="39" xfId="6" applyNumberFormat="1" applyFont="1" applyFill="1" applyBorder="1" applyAlignment="1">
      <alignment horizontal="right" vertical="top" wrapText="1"/>
    </xf>
    <xf numFmtId="3" fontId="5" fillId="4" borderId="27" xfId="6" applyNumberFormat="1" applyFont="1" applyFill="1" applyBorder="1" applyAlignment="1">
      <alignment horizontal="right" vertical="top" wrapText="1"/>
    </xf>
    <xf numFmtId="3" fontId="5" fillId="4" borderId="32" xfId="6" applyNumberFormat="1" applyFont="1" applyFill="1" applyBorder="1" applyAlignment="1">
      <alignment horizontal="center" vertical="top" wrapText="1"/>
    </xf>
    <xf numFmtId="3" fontId="5" fillId="4" borderId="40" xfId="6" applyNumberFormat="1" applyFont="1" applyFill="1" applyBorder="1" applyAlignment="1">
      <alignment horizontal="center" vertical="top" wrapText="1"/>
    </xf>
    <xf numFmtId="3" fontId="5" fillId="4" borderId="35" xfId="6" applyNumberFormat="1" applyFont="1" applyFill="1" applyBorder="1" applyAlignment="1">
      <alignment horizontal="center" vertical="top" wrapText="1"/>
    </xf>
    <xf numFmtId="3" fontId="2" fillId="4" borderId="21" xfId="6" applyNumberFormat="1" applyFont="1" applyFill="1" applyBorder="1" applyAlignment="1">
      <alignment horizontal="center" vertical="center" wrapText="1"/>
    </xf>
    <xf numFmtId="3" fontId="2" fillId="4" borderId="39" xfId="6" applyNumberFormat="1" applyFont="1" applyFill="1" applyBorder="1" applyAlignment="1">
      <alignment horizontal="center" vertical="center" wrapText="1"/>
    </xf>
  </cellXfs>
  <cellStyles count="9">
    <cellStyle name="Komma" xfId="1" builtinId="3"/>
    <cellStyle name="Komma 2" xfId="2" xr:uid="{AE90138B-E65C-470B-8513-12451AF91EE0}"/>
    <cellStyle name="Link" xfId="3" builtinId="8"/>
    <cellStyle name="Prozent 2" xfId="4" xr:uid="{F424E9DE-5A6E-4728-9245-6D42EE0A5B89}"/>
    <cellStyle name="Standard" xfId="0" builtinId="0"/>
    <cellStyle name="Standard 2" xfId="5" xr:uid="{1D01C6E3-E03C-42D2-A855-993418501984}"/>
    <cellStyle name="Standard 2 2" xfId="6" xr:uid="{26BF5482-05A6-4C23-9E14-9BB22BFDE26C}"/>
    <cellStyle name="Standard 3" xfId="7" xr:uid="{A21CC3CE-8603-454F-8296-F2BD3F185C4D}"/>
    <cellStyle name="Standard 4" xfId="8" xr:uid="{FABBE6B6-D586-461D-81D0-884758CACDEB}"/>
  </cellStyles>
  <dxfs count="1084"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T/StEPPS/PRODUKTVORLAGEN/BJ2024/Jahresband_abBJ2024/Jahresband_VL_abBJ2024__V1.0.0_oZ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>
        <row r="44">
          <cell r="A44" t="str">
            <v>Die Tabellen stehen unter der Lizenz CC BY-SA DEED 4.0.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creativecommons.org/licenses/by-sa/4.0/deed.d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creativecommons.org/licenses/by-sa/4.0/deed.d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s://creativecommons.org/licenses/by-sa/4.0/deed.d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creativecommons.org/licenses/by-sa/4.0/deed.d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creativecommons.org/licenses/by-sa/4.0/deed.d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creativecommons.org/licenses/by-sa/4.0/deed.d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s://creativecommons.org/licenses/by-sa/4.0/deed.de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4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s://creativecommons.org/licenses/by-sa/4.0/deed.de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6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7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8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9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s://creativecommons.org/licenses/by-sa/4.0/deed.de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https://creativecommons.org/licenses/by-sa/4.0/deed.de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s://creativecommons.org/licenses/by-sa/4.0/deed.de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13" Type="http://schemas.openxmlformats.org/officeDocument/2006/relationships/vmlDrawing" Target="../drawings/vmlDrawing12.vm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12" Type="http://schemas.openxmlformats.org/officeDocument/2006/relationships/printerSettings" Target="../printerSettings/printerSettings2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13.v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s://creativecommons.org/licenses/by-sa/4.0/deed.d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4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s://creativecommons.org/licenses/by-sa/4.0/deed.de" TargetMode="External"/><Relationship Id="rId17" Type="http://schemas.openxmlformats.org/officeDocument/2006/relationships/vmlDrawing" Target="../drawings/vmlDrawing15.vml"/><Relationship Id="rId2" Type="http://schemas.openxmlformats.org/officeDocument/2006/relationships/hyperlink" Target="http://dx.doi.org/10.4232/1.14582" TargetMode="External"/><Relationship Id="rId16" Type="http://schemas.openxmlformats.org/officeDocument/2006/relationships/printerSettings" Target="../printerSettings/printerSettings30.bin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5" Type="http://schemas.openxmlformats.org/officeDocument/2006/relationships/hyperlink" Target="https://creativecommons.org/licenses/by-sa/4.0/deed.de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Relationship Id="rId14" Type="http://schemas.openxmlformats.org/officeDocument/2006/relationships/hyperlink" Target="https://creativecommons.org/licenses/by-sa/4.0/deed.de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s://creativecommons.org/licenses/by-sa/4.0/deed.de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6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7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s://creativecommons.org/licenses/by-sa/4.0/deed.de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8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9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20.vm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3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creativecommons.org/licenses/by-sa/4.0/deed.de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0.bin"/><Relationship Id="rId4" Type="http://schemas.openxmlformats.org/officeDocument/2006/relationships/hyperlink" Target="https://creativecommons.org/licenses/by-sa/4.0/deed.de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1.bin"/><Relationship Id="rId4" Type="http://schemas.openxmlformats.org/officeDocument/2006/relationships/hyperlink" Target="https://creativecommons.org/licenses/by-sa/4.0/deed.de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s://creativecommons.org/licenses/by-sa/4.0/deed.de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https://creativecommons.org/licenses/by-sa/4.0/deed.de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s://creativecommons.org/licenses/by-sa/4.0/deed.de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s://creativecommons.org/licenses/by-sa/4.0/deed.de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13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://dx.doi.org/10.4232/1.14582" TargetMode="External"/><Relationship Id="rId12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6" Type="http://schemas.openxmlformats.org/officeDocument/2006/relationships/printerSettings" Target="../printerSettings/printerSettings46.bin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5" Type="http://schemas.openxmlformats.org/officeDocument/2006/relationships/hyperlink" Target="https://creativecommons.org/licenses/by-sa/4.0/deed.de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Relationship Id="rId14" Type="http://schemas.openxmlformats.org/officeDocument/2006/relationships/hyperlink" Target="https://creativecommons.org/licenses/by-sa/4.0/deed.de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21.vml"/><Relationship Id="rId5" Type="http://schemas.openxmlformats.org/officeDocument/2006/relationships/printerSettings" Target="../printerSettings/printerSettings47.bin"/><Relationship Id="rId4" Type="http://schemas.openxmlformats.org/officeDocument/2006/relationships/hyperlink" Target="https://creativecommons.org/licenses/by-sa/4.0/deed.de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48.bin"/><Relationship Id="rId4" Type="http://schemas.openxmlformats.org/officeDocument/2006/relationships/hyperlink" Target="https://creativecommons.org/licenses/by-sa/4.0/deed.de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vmlDrawing" Target="../drawings/vmlDrawing22.vm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s://creativecommons.org/licenses/by-sa/4.0/deed.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creativecommons.org/licenses/by-sa/4.0/deed.de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13" Type="http://schemas.openxmlformats.org/officeDocument/2006/relationships/printerSettings" Target="../printerSettings/printerSettings50.bin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12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s://creativecommons.org/licenses/by-sa/4.0/deed.de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https://creativecommons.org/licenses/by-sa/4.0/deed.de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53.bin"/><Relationship Id="rId4" Type="http://schemas.openxmlformats.org/officeDocument/2006/relationships/hyperlink" Target="https://creativecommons.org/licenses/by-sa/4.0/deed.de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54.bin"/><Relationship Id="rId4" Type="http://schemas.openxmlformats.org/officeDocument/2006/relationships/hyperlink" Target="https://creativecommons.org/licenses/by-sa/4.0/deed.d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creativecommons.org/licenses/by-sa/4.0/deed.d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creativecommons.org/licenses/by-sa/4.0/deed.de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ivecommons.org/licenses/by-sa/4.0/deed.de" TargetMode="External"/><Relationship Id="rId3" Type="http://schemas.openxmlformats.org/officeDocument/2006/relationships/hyperlink" Target="http://dx.doi.org/10.4232/1.14582" TargetMode="External"/><Relationship Id="rId7" Type="http://schemas.openxmlformats.org/officeDocument/2006/relationships/hyperlink" Target="https://creativecommons.org/licenses/by-sa/4.0/deed.de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6" Type="http://schemas.openxmlformats.org/officeDocument/2006/relationships/hyperlink" Target="http://dx.doi.org/10.4232/1.14582" TargetMode="External"/><Relationship Id="rId11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Relationship Id="rId9" Type="http://schemas.openxmlformats.org/officeDocument/2006/relationships/hyperlink" Target="https://creativecommons.org/licenses/by-sa/4.0/deed.d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D0BE-92CA-4ED6-A929-62E1166B4C00}">
  <dimension ref="A1:B1"/>
  <sheetViews>
    <sheetView workbookViewId="0">
      <selection activeCell="B1" sqref="B1"/>
    </sheetView>
  </sheetViews>
  <sheetFormatPr baseColWidth="10" defaultRowHeight="12.75"/>
  <sheetData>
    <row r="1" spans="1:2">
      <c r="A1" t="s">
        <v>471</v>
      </c>
      <c r="B1">
        <v>2023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219D-1C08-46CD-A0D6-6B9A8CF54B34}">
  <sheetPr>
    <pageSetUpPr fitToPage="1"/>
  </sheetPr>
  <dimension ref="A1:J45"/>
  <sheetViews>
    <sheetView view="pageBreakPreview" zoomScaleNormal="100" zoomScaleSheetLayoutView="100" workbookViewId="0">
      <selection activeCell="A45" sqref="A45:E45"/>
    </sheetView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02"/>
    <col min="9" max="9" width="17.5703125" style="402" customWidth="1"/>
    <col min="10" max="16384" width="11.42578125" style="20"/>
  </cols>
  <sheetData>
    <row r="1" spans="1:10" ht="39.950000000000003" customHeight="1" thickBot="1">
      <c r="A1" s="32" t="str">
        <f>"Tabelle 2.4: Hauptberufliches Wirtschaftspersonal nach Ländern " &amp;Hilfswerte!B1</f>
        <v>Tabelle 2.4: Hauptberufliches Wirtschaftspersonal nach Ländern 2023</v>
      </c>
      <c r="B1" s="32"/>
      <c r="C1" s="32"/>
      <c r="D1" s="32"/>
      <c r="E1" s="32"/>
      <c r="F1" s="32"/>
      <c r="G1" s="33"/>
      <c r="J1" s="402"/>
    </row>
    <row r="2" spans="1:10" ht="18" customHeight="1">
      <c r="A2" s="806" t="s">
        <v>12</v>
      </c>
      <c r="B2" s="798" t="s">
        <v>403</v>
      </c>
      <c r="C2" s="799"/>
      <c r="D2" s="811" t="s">
        <v>13</v>
      </c>
      <c r="E2" s="811"/>
      <c r="F2" s="811"/>
      <c r="G2" s="812"/>
      <c r="J2" s="402"/>
    </row>
    <row r="3" spans="1:10" ht="30" customHeight="1">
      <c r="A3" s="807" t="s">
        <v>9</v>
      </c>
      <c r="B3" s="800"/>
      <c r="C3" s="801"/>
      <c r="D3" s="835" t="s">
        <v>429</v>
      </c>
      <c r="E3" s="837"/>
      <c r="F3" s="835" t="s">
        <v>430</v>
      </c>
      <c r="G3" s="836"/>
      <c r="J3" s="402"/>
    </row>
    <row r="4" spans="1:10" ht="22.5">
      <c r="A4" s="808" t="s">
        <v>9</v>
      </c>
      <c r="B4" s="595"/>
      <c r="C4" s="582" t="s">
        <v>380</v>
      </c>
      <c r="D4" s="596"/>
      <c r="E4" s="580" t="s">
        <v>380</v>
      </c>
      <c r="F4" s="596"/>
      <c r="G4" s="584" t="s">
        <v>380</v>
      </c>
      <c r="J4" s="402"/>
    </row>
    <row r="5" spans="1:10" ht="12.75" customHeight="1">
      <c r="A5" s="785" t="s">
        <v>61</v>
      </c>
      <c r="B5" s="166">
        <v>108.1</v>
      </c>
      <c r="C5" s="167">
        <v>39.200000000000003</v>
      </c>
      <c r="D5" s="166">
        <v>100.1</v>
      </c>
      <c r="E5" s="168">
        <v>36</v>
      </c>
      <c r="F5" s="167">
        <v>8</v>
      </c>
      <c r="G5" s="169">
        <v>3.2</v>
      </c>
      <c r="J5" s="402"/>
    </row>
    <row r="6" spans="1:10">
      <c r="A6" s="785"/>
      <c r="B6" s="149">
        <v>1</v>
      </c>
      <c r="C6" s="150">
        <v>0.36263000000000001</v>
      </c>
      <c r="D6" s="149">
        <v>0.92598999999999998</v>
      </c>
      <c r="E6" s="151">
        <v>0.35964000000000002</v>
      </c>
      <c r="F6" s="150">
        <v>7.4010000000000006E-2</v>
      </c>
      <c r="G6" s="152">
        <v>0.4</v>
      </c>
      <c r="J6" s="402"/>
    </row>
    <row r="7" spans="1:10">
      <c r="A7" s="785" t="s">
        <v>62</v>
      </c>
      <c r="B7" s="166">
        <v>114.3</v>
      </c>
      <c r="C7" s="167">
        <v>50.3</v>
      </c>
      <c r="D7" s="166">
        <v>106</v>
      </c>
      <c r="E7" s="168">
        <v>47.7</v>
      </c>
      <c r="F7" s="167">
        <v>8.3000000000000007</v>
      </c>
      <c r="G7" s="169">
        <v>2.6</v>
      </c>
      <c r="J7" s="402"/>
    </row>
    <row r="8" spans="1:10">
      <c r="A8" s="785"/>
      <c r="B8" s="149">
        <v>1</v>
      </c>
      <c r="C8" s="150">
        <v>0.44007000000000002</v>
      </c>
      <c r="D8" s="149">
        <v>0.92737999999999998</v>
      </c>
      <c r="E8" s="151">
        <v>0.45</v>
      </c>
      <c r="F8" s="150">
        <v>7.2620000000000004E-2</v>
      </c>
      <c r="G8" s="152">
        <v>0.31324999999999997</v>
      </c>
      <c r="J8" s="402"/>
    </row>
    <row r="9" spans="1:10">
      <c r="A9" s="785" t="s">
        <v>63</v>
      </c>
      <c r="B9" s="166">
        <v>4.5999999999999996</v>
      </c>
      <c r="C9" s="167">
        <v>1.2</v>
      </c>
      <c r="D9" s="166">
        <v>4.5999999999999996</v>
      </c>
      <c r="E9" s="168">
        <v>1.2</v>
      </c>
      <c r="F9" s="167">
        <v>0</v>
      </c>
      <c r="G9" s="169">
        <v>0</v>
      </c>
      <c r="J9" s="402"/>
    </row>
    <row r="10" spans="1:10">
      <c r="A10" s="785"/>
      <c r="B10" s="149">
        <v>1</v>
      </c>
      <c r="C10" s="150">
        <v>0.26086999999999999</v>
      </c>
      <c r="D10" s="149">
        <v>1</v>
      </c>
      <c r="E10" s="151">
        <v>0.26086999999999999</v>
      </c>
      <c r="F10" s="150" t="s">
        <v>472</v>
      </c>
      <c r="G10" s="152" t="s">
        <v>472</v>
      </c>
      <c r="J10" s="402"/>
    </row>
    <row r="11" spans="1:10" ht="12.75" customHeight="1">
      <c r="A11" s="785" t="s">
        <v>64</v>
      </c>
      <c r="B11" s="166">
        <v>0.6</v>
      </c>
      <c r="C11" s="167">
        <v>0.5</v>
      </c>
      <c r="D11" s="166">
        <v>0.6</v>
      </c>
      <c r="E11" s="168">
        <v>0.5</v>
      </c>
      <c r="F11" s="167">
        <v>0</v>
      </c>
      <c r="G11" s="169">
        <v>0</v>
      </c>
      <c r="J11" s="402"/>
    </row>
    <row r="12" spans="1:10">
      <c r="A12" s="785"/>
      <c r="B12" s="149">
        <v>1</v>
      </c>
      <c r="C12" s="150">
        <v>0.83333000000000002</v>
      </c>
      <c r="D12" s="149">
        <v>1</v>
      </c>
      <c r="E12" s="151">
        <v>0.83333000000000002</v>
      </c>
      <c r="F12" s="150" t="s">
        <v>472</v>
      </c>
      <c r="G12" s="152" t="s">
        <v>472</v>
      </c>
      <c r="J12" s="402"/>
    </row>
    <row r="13" spans="1:10" ht="12" customHeight="1">
      <c r="A13" s="785" t="s">
        <v>65</v>
      </c>
      <c r="B13" s="166">
        <v>11.6</v>
      </c>
      <c r="C13" s="167">
        <v>0.6</v>
      </c>
      <c r="D13" s="166">
        <v>10.6</v>
      </c>
      <c r="E13" s="168">
        <v>0.6</v>
      </c>
      <c r="F13" s="167">
        <v>1</v>
      </c>
      <c r="G13" s="169">
        <v>0</v>
      </c>
      <c r="J13" s="402"/>
    </row>
    <row r="14" spans="1:10">
      <c r="A14" s="785"/>
      <c r="B14" s="149">
        <v>1</v>
      </c>
      <c r="C14" s="150">
        <v>5.1720000000000002E-2</v>
      </c>
      <c r="D14" s="149">
        <v>0.91378999999999999</v>
      </c>
      <c r="E14" s="151">
        <v>5.6599999999999998E-2</v>
      </c>
      <c r="F14" s="150">
        <v>8.6209999999999995E-2</v>
      </c>
      <c r="G14" s="152" t="s">
        <v>472</v>
      </c>
      <c r="J14" s="402"/>
    </row>
    <row r="15" spans="1:10">
      <c r="A15" s="785" t="s">
        <v>66</v>
      </c>
      <c r="B15" s="166">
        <v>0</v>
      </c>
      <c r="C15" s="167">
        <v>0</v>
      </c>
      <c r="D15" s="166">
        <v>0</v>
      </c>
      <c r="E15" s="168">
        <v>0</v>
      </c>
      <c r="F15" s="167">
        <v>0</v>
      </c>
      <c r="G15" s="169">
        <v>0</v>
      </c>
      <c r="J15" s="402"/>
    </row>
    <row r="16" spans="1:10">
      <c r="A16" s="785"/>
      <c r="B16" s="149" t="s">
        <v>472</v>
      </c>
      <c r="C16" s="150" t="s">
        <v>472</v>
      </c>
      <c r="D16" s="149" t="s">
        <v>472</v>
      </c>
      <c r="E16" s="151" t="s">
        <v>472</v>
      </c>
      <c r="F16" s="150" t="s">
        <v>472</v>
      </c>
      <c r="G16" s="152" t="s">
        <v>472</v>
      </c>
      <c r="J16" s="402"/>
    </row>
    <row r="17" spans="1:10">
      <c r="A17" s="785" t="s">
        <v>67</v>
      </c>
      <c r="B17" s="166">
        <v>16.399999999999999</v>
      </c>
      <c r="C17" s="167">
        <v>6.7</v>
      </c>
      <c r="D17" s="166">
        <v>15.4</v>
      </c>
      <c r="E17" s="168">
        <v>5.7</v>
      </c>
      <c r="F17" s="167">
        <v>1</v>
      </c>
      <c r="G17" s="169">
        <v>1</v>
      </c>
      <c r="J17" s="402"/>
    </row>
    <row r="18" spans="1:10">
      <c r="A18" s="785"/>
      <c r="B18" s="149">
        <v>1</v>
      </c>
      <c r="C18" s="150">
        <v>0.40854000000000001</v>
      </c>
      <c r="D18" s="149">
        <v>0.93901999999999997</v>
      </c>
      <c r="E18" s="151">
        <v>0.37013000000000001</v>
      </c>
      <c r="F18" s="150">
        <v>6.0979999999999999E-2</v>
      </c>
      <c r="G18" s="152">
        <v>1</v>
      </c>
      <c r="J18" s="402"/>
    </row>
    <row r="19" spans="1:10" ht="12.75" customHeight="1">
      <c r="A19" s="785" t="s">
        <v>68</v>
      </c>
      <c r="B19" s="166">
        <v>0.6</v>
      </c>
      <c r="C19" s="167">
        <v>0.6</v>
      </c>
      <c r="D19" s="166">
        <v>0.6</v>
      </c>
      <c r="E19" s="168">
        <v>0.6</v>
      </c>
      <c r="F19" s="167">
        <v>0</v>
      </c>
      <c r="G19" s="169">
        <v>0</v>
      </c>
      <c r="J19" s="402"/>
    </row>
    <row r="20" spans="1:10">
      <c r="A20" s="785"/>
      <c r="B20" s="149">
        <v>1</v>
      </c>
      <c r="C20" s="150">
        <v>1</v>
      </c>
      <c r="D20" s="149">
        <v>1</v>
      </c>
      <c r="E20" s="151">
        <v>1</v>
      </c>
      <c r="F20" s="150" t="s">
        <v>472</v>
      </c>
      <c r="G20" s="152" t="s">
        <v>472</v>
      </c>
      <c r="J20" s="402"/>
    </row>
    <row r="21" spans="1:10" ht="12.75" customHeight="1">
      <c r="A21" s="785" t="s">
        <v>69</v>
      </c>
      <c r="B21" s="166">
        <v>119</v>
      </c>
      <c r="C21" s="167">
        <v>46.8</v>
      </c>
      <c r="D21" s="166">
        <v>97.4</v>
      </c>
      <c r="E21" s="168">
        <v>38.299999999999997</v>
      </c>
      <c r="F21" s="167">
        <v>21.6</v>
      </c>
      <c r="G21" s="169">
        <v>8.5</v>
      </c>
      <c r="J21" s="402"/>
    </row>
    <row r="22" spans="1:10">
      <c r="A22" s="785"/>
      <c r="B22" s="149">
        <v>1</v>
      </c>
      <c r="C22" s="150">
        <v>0.39328000000000002</v>
      </c>
      <c r="D22" s="149">
        <v>0.81849000000000005</v>
      </c>
      <c r="E22" s="151">
        <v>0.39322000000000001</v>
      </c>
      <c r="F22" s="150">
        <v>0.18151</v>
      </c>
      <c r="G22" s="152">
        <v>0.39351999999999998</v>
      </c>
      <c r="J22" s="402"/>
    </row>
    <row r="23" spans="1:10" ht="12.75" customHeight="1">
      <c r="A23" s="785" t="s">
        <v>70</v>
      </c>
      <c r="B23" s="166">
        <v>111.9</v>
      </c>
      <c r="C23" s="167">
        <v>31.8</v>
      </c>
      <c r="D23" s="166">
        <v>105.9</v>
      </c>
      <c r="E23" s="168">
        <v>30</v>
      </c>
      <c r="F23" s="167">
        <v>6</v>
      </c>
      <c r="G23" s="169">
        <v>1.8</v>
      </c>
      <c r="J23" s="402"/>
    </row>
    <row r="24" spans="1:10">
      <c r="A24" s="785"/>
      <c r="B24" s="149">
        <v>1</v>
      </c>
      <c r="C24" s="150">
        <v>0.28417999999999999</v>
      </c>
      <c r="D24" s="149">
        <v>0.94638</v>
      </c>
      <c r="E24" s="151">
        <v>0.28328999999999999</v>
      </c>
      <c r="F24" s="150">
        <v>5.3620000000000001E-2</v>
      </c>
      <c r="G24" s="152">
        <v>0.3</v>
      </c>
      <c r="J24" s="402"/>
    </row>
    <row r="25" spans="1:10" ht="12.75" customHeight="1">
      <c r="A25" s="785" t="s">
        <v>71</v>
      </c>
      <c r="B25" s="166">
        <v>16</v>
      </c>
      <c r="C25" s="167">
        <v>6.3</v>
      </c>
      <c r="D25" s="166">
        <v>16</v>
      </c>
      <c r="E25" s="168">
        <v>6.3</v>
      </c>
      <c r="F25" s="167">
        <v>0</v>
      </c>
      <c r="G25" s="169">
        <v>0</v>
      </c>
      <c r="J25" s="402"/>
    </row>
    <row r="26" spans="1:10">
      <c r="A26" s="785"/>
      <c r="B26" s="149">
        <v>1</v>
      </c>
      <c r="C26" s="150">
        <v>0.39374999999999999</v>
      </c>
      <c r="D26" s="149">
        <v>1</v>
      </c>
      <c r="E26" s="151">
        <v>0.39374999999999999</v>
      </c>
      <c r="F26" s="150" t="s">
        <v>472</v>
      </c>
      <c r="G26" s="152" t="s">
        <v>472</v>
      </c>
      <c r="J26" s="402"/>
    </row>
    <row r="27" spans="1:10">
      <c r="A27" s="785" t="s">
        <v>72</v>
      </c>
      <c r="B27" s="166">
        <v>3.9</v>
      </c>
      <c r="C27" s="167">
        <v>3.7</v>
      </c>
      <c r="D27" s="166">
        <v>3.9</v>
      </c>
      <c r="E27" s="168">
        <v>3.7</v>
      </c>
      <c r="F27" s="167">
        <v>0</v>
      </c>
      <c r="G27" s="169">
        <v>0</v>
      </c>
      <c r="J27" s="402"/>
    </row>
    <row r="28" spans="1:10">
      <c r="A28" s="785"/>
      <c r="B28" s="149">
        <v>1</v>
      </c>
      <c r="C28" s="150">
        <v>0.94872000000000001</v>
      </c>
      <c r="D28" s="149">
        <v>1</v>
      </c>
      <c r="E28" s="151">
        <v>0.94872000000000001</v>
      </c>
      <c r="F28" s="150" t="s">
        <v>472</v>
      </c>
      <c r="G28" s="152" t="s">
        <v>472</v>
      </c>
      <c r="J28" s="402"/>
    </row>
    <row r="29" spans="1:10">
      <c r="A29" s="785" t="s">
        <v>73</v>
      </c>
      <c r="B29" s="166">
        <v>10.199999999999999</v>
      </c>
      <c r="C29" s="167">
        <v>4.7</v>
      </c>
      <c r="D29" s="166">
        <v>8.8000000000000007</v>
      </c>
      <c r="E29" s="168">
        <v>3.5</v>
      </c>
      <c r="F29" s="167">
        <v>1.4</v>
      </c>
      <c r="G29" s="169">
        <v>1.2</v>
      </c>
      <c r="J29" s="402"/>
    </row>
    <row r="30" spans="1:10">
      <c r="A30" s="785"/>
      <c r="B30" s="149">
        <v>1</v>
      </c>
      <c r="C30" s="150">
        <v>0.46078000000000002</v>
      </c>
      <c r="D30" s="149">
        <v>0.86275000000000002</v>
      </c>
      <c r="E30" s="151">
        <v>0.39772999999999997</v>
      </c>
      <c r="F30" s="150">
        <v>0.13725000000000001</v>
      </c>
      <c r="G30" s="152">
        <v>0.85714000000000001</v>
      </c>
      <c r="J30" s="402"/>
    </row>
    <row r="31" spans="1:10" ht="12.75" customHeight="1">
      <c r="A31" s="785" t="s">
        <v>74</v>
      </c>
      <c r="B31" s="166">
        <v>2.2000000000000002</v>
      </c>
      <c r="C31" s="167">
        <v>0.6</v>
      </c>
      <c r="D31" s="166">
        <v>2.2000000000000002</v>
      </c>
      <c r="E31" s="168">
        <v>0.6</v>
      </c>
      <c r="F31" s="167">
        <v>0</v>
      </c>
      <c r="G31" s="169">
        <v>0</v>
      </c>
      <c r="J31" s="402"/>
    </row>
    <row r="32" spans="1:10">
      <c r="A32" s="785"/>
      <c r="B32" s="149">
        <v>1</v>
      </c>
      <c r="C32" s="150">
        <v>0.27272999999999997</v>
      </c>
      <c r="D32" s="149">
        <v>1</v>
      </c>
      <c r="E32" s="151">
        <v>0.27272999999999997</v>
      </c>
      <c r="F32" s="150" t="s">
        <v>472</v>
      </c>
      <c r="G32" s="152" t="s">
        <v>472</v>
      </c>
      <c r="J32" s="402"/>
    </row>
    <row r="33" spans="1:10" ht="12.75" customHeight="1">
      <c r="A33" s="785" t="s">
        <v>75</v>
      </c>
      <c r="B33" s="166">
        <v>28.7</v>
      </c>
      <c r="C33" s="167">
        <v>12.9</v>
      </c>
      <c r="D33" s="166">
        <v>23.7</v>
      </c>
      <c r="E33" s="168">
        <v>12.9</v>
      </c>
      <c r="F33" s="167">
        <v>5</v>
      </c>
      <c r="G33" s="169">
        <v>0</v>
      </c>
      <c r="J33" s="402"/>
    </row>
    <row r="34" spans="1:10">
      <c r="A34" s="785"/>
      <c r="B34" s="149">
        <v>1</v>
      </c>
      <c r="C34" s="150">
        <v>0.44947999999999999</v>
      </c>
      <c r="D34" s="149">
        <v>0.82577999999999996</v>
      </c>
      <c r="E34" s="151">
        <v>0.54430000000000001</v>
      </c>
      <c r="F34" s="150">
        <v>0.17422000000000001</v>
      </c>
      <c r="G34" s="152" t="s">
        <v>472</v>
      </c>
      <c r="J34" s="402"/>
    </row>
    <row r="35" spans="1:10">
      <c r="A35" s="785" t="s">
        <v>76</v>
      </c>
      <c r="B35" s="166">
        <v>5.2</v>
      </c>
      <c r="C35" s="167">
        <v>2.2999999999999998</v>
      </c>
      <c r="D35" s="166">
        <v>5.2</v>
      </c>
      <c r="E35" s="168">
        <v>2.2999999999999998</v>
      </c>
      <c r="F35" s="167">
        <v>0</v>
      </c>
      <c r="G35" s="169">
        <v>0</v>
      </c>
      <c r="J35" s="402"/>
    </row>
    <row r="36" spans="1:10">
      <c r="A36" s="785"/>
      <c r="B36" s="170">
        <v>1</v>
      </c>
      <c r="C36" s="171">
        <v>0.44230999999999998</v>
      </c>
      <c r="D36" s="170">
        <v>1</v>
      </c>
      <c r="E36" s="172">
        <v>0.44230999999999998</v>
      </c>
      <c r="F36" s="171" t="s">
        <v>472</v>
      </c>
      <c r="G36" s="173" t="s">
        <v>472</v>
      </c>
      <c r="J36" s="402"/>
    </row>
    <row r="37" spans="1:10" ht="12.75" customHeight="1">
      <c r="A37" s="803" t="s">
        <v>85</v>
      </c>
      <c r="B37" s="174">
        <v>553.29999999999995</v>
      </c>
      <c r="C37" s="175">
        <v>208.2</v>
      </c>
      <c r="D37" s="174">
        <v>501</v>
      </c>
      <c r="E37" s="176">
        <v>189.9</v>
      </c>
      <c r="F37" s="175">
        <v>52.3</v>
      </c>
      <c r="G37" s="177">
        <v>18.3</v>
      </c>
      <c r="J37" s="402"/>
    </row>
    <row r="38" spans="1:10" ht="13.5" thickBot="1">
      <c r="A38" s="804"/>
      <c r="B38" s="110">
        <v>1</v>
      </c>
      <c r="C38" s="111">
        <v>0.37629000000000001</v>
      </c>
      <c r="D38" s="110">
        <v>0.90547999999999995</v>
      </c>
      <c r="E38" s="144">
        <v>0.37903999999999999</v>
      </c>
      <c r="F38" s="111">
        <v>9.4520000000000007E-2</v>
      </c>
      <c r="G38" s="112">
        <v>0.34989999999999999</v>
      </c>
      <c r="J38" s="402"/>
    </row>
    <row r="39" spans="1:10" s="402" customFormat="1"/>
    <row r="40" spans="1:10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0" s="402" customFormat="1"/>
    <row r="42" spans="1:10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0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10" s="402" customFormat="1">
      <c r="A44" s="548"/>
      <c r="B44" s="545"/>
      <c r="C44" s="545"/>
      <c r="D44" s="545"/>
      <c r="E44" s="545"/>
      <c r="F44" s="545"/>
      <c r="G44" s="545"/>
    </row>
    <row r="45" spans="1:10" s="402" customFormat="1">
      <c r="A45" s="766" t="s">
        <v>547</v>
      </c>
      <c r="B45" s="766"/>
      <c r="C45" s="766"/>
      <c r="D45" s="766"/>
      <c r="E45" s="766"/>
      <c r="F45" s="545"/>
      <c r="G45" s="545"/>
    </row>
  </sheetData>
  <mergeCells count="24">
    <mergeCell ref="A45:E45"/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29:A30"/>
    <mergeCell ref="A31:A32"/>
    <mergeCell ref="A33:A34"/>
    <mergeCell ref="A19:A20"/>
    <mergeCell ref="A21:A22"/>
    <mergeCell ref="A23:A24"/>
    <mergeCell ref="A25:A26"/>
    <mergeCell ref="A27:A28"/>
  </mergeCells>
  <conditionalFormatting sqref="A6:G6">
    <cfRule type="cellIs" dxfId="863" priority="56" stopIfTrue="1" operator="equal">
      <formula>1</formula>
    </cfRule>
    <cfRule type="cellIs" dxfId="862" priority="57" stopIfTrue="1" operator="lessThan">
      <formula>0.0005</formula>
    </cfRule>
  </conditionalFormatting>
  <conditionalFormatting sqref="A8:G8">
    <cfRule type="cellIs" dxfId="861" priority="51" stopIfTrue="1" operator="equal">
      <formula>1</formula>
    </cfRule>
    <cfRule type="cellIs" dxfId="860" priority="52" stopIfTrue="1" operator="lessThan">
      <formula>0.0005</formula>
    </cfRule>
  </conditionalFormatting>
  <conditionalFormatting sqref="A10:G10">
    <cfRule type="cellIs" dxfId="859" priority="44" stopIfTrue="1" operator="lessThan">
      <formula>0.0005</formula>
    </cfRule>
    <cfRule type="cellIs" dxfId="858" priority="43" stopIfTrue="1" operator="equal">
      <formula>1</formula>
    </cfRule>
  </conditionalFormatting>
  <conditionalFormatting sqref="A12:G12">
    <cfRule type="cellIs" dxfId="857" priority="41" stopIfTrue="1" operator="lessThan">
      <formula>0.0005</formula>
    </cfRule>
    <cfRule type="cellIs" dxfId="856" priority="40" stopIfTrue="1" operator="equal">
      <formula>1</formula>
    </cfRule>
  </conditionalFormatting>
  <conditionalFormatting sqref="A14:G14">
    <cfRule type="cellIs" dxfId="855" priority="38" stopIfTrue="1" operator="lessThan">
      <formula>0.0005</formula>
    </cfRule>
    <cfRule type="cellIs" dxfId="854" priority="37" stopIfTrue="1" operator="equal">
      <formula>1</formula>
    </cfRule>
  </conditionalFormatting>
  <conditionalFormatting sqref="A16:G16">
    <cfRule type="cellIs" dxfId="853" priority="35" stopIfTrue="1" operator="lessThan">
      <formula>0.0005</formula>
    </cfRule>
    <cfRule type="cellIs" dxfId="852" priority="34" stopIfTrue="1" operator="equal">
      <formula>1</formula>
    </cfRule>
  </conditionalFormatting>
  <conditionalFormatting sqref="A18:G18">
    <cfRule type="cellIs" dxfId="851" priority="31" stopIfTrue="1" operator="equal">
      <formula>1</formula>
    </cfRule>
    <cfRule type="cellIs" dxfId="850" priority="32" stopIfTrue="1" operator="lessThan">
      <formula>0.0005</formula>
    </cfRule>
  </conditionalFormatting>
  <conditionalFormatting sqref="A20:G20">
    <cfRule type="cellIs" dxfId="849" priority="29" stopIfTrue="1" operator="lessThan">
      <formula>0.0005</formula>
    </cfRule>
    <cfRule type="cellIs" dxfId="848" priority="28" stopIfTrue="1" operator="equal">
      <formula>1</formula>
    </cfRule>
  </conditionalFormatting>
  <conditionalFormatting sqref="A22:G22">
    <cfRule type="cellIs" dxfId="847" priority="26" stopIfTrue="1" operator="lessThan">
      <formula>0.0005</formula>
    </cfRule>
    <cfRule type="cellIs" dxfId="846" priority="25" stopIfTrue="1" operator="equal">
      <formula>1</formula>
    </cfRule>
  </conditionalFormatting>
  <conditionalFormatting sqref="A24:G24">
    <cfRule type="cellIs" dxfId="845" priority="22" stopIfTrue="1" operator="equal">
      <formula>1</formula>
    </cfRule>
    <cfRule type="cellIs" dxfId="844" priority="23" stopIfTrue="1" operator="lessThan">
      <formula>0.0005</formula>
    </cfRule>
  </conditionalFormatting>
  <conditionalFormatting sqref="A26:G26">
    <cfRule type="cellIs" dxfId="843" priority="20" stopIfTrue="1" operator="lessThan">
      <formula>0.0005</formula>
    </cfRule>
    <cfRule type="cellIs" dxfId="842" priority="19" stopIfTrue="1" operator="equal">
      <formula>1</formula>
    </cfRule>
  </conditionalFormatting>
  <conditionalFormatting sqref="A28:G28">
    <cfRule type="cellIs" dxfId="841" priority="16" stopIfTrue="1" operator="equal">
      <formula>1</formula>
    </cfRule>
    <cfRule type="cellIs" dxfId="840" priority="17" stopIfTrue="1" operator="lessThan">
      <formula>0.0005</formula>
    </cfRule>
  </conditionalFormatting>
  <conditionalFormatting sqref="A30:G30">
    <cfRule type="cellIs" dxfId="839" priority="13" stopIfTrue="1" operator="equal">
      <formula>1</formula>
    </cfRule>
    <cfRule type="cellIs" dxfId="838" priority="14" stopIfTrue="1" operator="lessThan">
      <formula>0.0005</formula>
    </cfRule>
  </conditionalFormatting>
  <conditionalFormatting sqref="A32:G32">
    <cfRule type="cellIs" dxfId="837" priority="10" stopIfTrue="1" operator="equal">
      <formula>1</formula>
    </cfRule>
    <cfRule type="cellIs" dxfId="836" priority="11" stopIfTrue="1" operator="lessThan">
      <formula>0.0005</formula>
    </cfRule>
  </conditionalFormatting>
  <conditionalFormatting sqref="A34:G34">
    <cfRule type="cellIs" dxfId="835" priority="8" stopIfTrue="1" operator="lessThan">
      <formula>0.0005</formula>
    </cfRule>
    <cfRule type="cellIs" dxfId="834" priority="7" stopIfTrue="1" operator="equal">
      <formula>1</formula>
    </cfRule>
  </conditionalFormatting>
  <conditionalFormatting sqref="A36:G36">
    <cfRule type="cellIs" dxfId="833" priority="5" stopIfTrue="1" operator="lessThan">
      <formula>0.0005</formula>
    </cfRule>
    <cfRule type="cellIs" dxfId="832" priority="4" stopIfTrue="1" operator="equal">
      <formula>1</formula>
    </cfRule>
  </conditionalFormatting>
  <conditionalFormatting sqref="A37:G37">
    <cfRule type="cellIs" dxfId="831" priority="3" stopIfTrue="1" operator="equal">
      <formula>0</formula>
    </cfRule>
  </conditionalFormatting>
  <conditionalFormatting sqref="A38:G38">
    <cfRule type="cellIs" dxfId="830" priority="1" stopIfTrue="1" operator="equal">
      <formula>1</formula>
    </cfRule>
    <cfRule type="cellIs" dxfId="829" priority="2" stopIfTrue="1" operator="lessThan">
      <formula>0.0005</formula>
    </cfRule>
  </conditionalFormatting>
  <conditionalFormatting sqref="B5:G5">
    <cfRule type="cellIs" dxfId="828" priority="60" stopIfTrue="1" operator="equal">
      <formula>0</formula>
    </cfRule>
  </conditionalFormatting>
  <conditionalFormatting sqref="B7:G7">
    <cfRule type="cellIs" dxfId="827" priority="55" stopIfTrue="1" operator="equal">
      <formula>0</formula>
    </cfRule>
  </conditionalFormatting>
  <conditionalFormatting sqref="B9:G9">
    <cfRule type="cellIs" dxfId="826" priority="45" stopIfTrue="1" operator="equal">
      <formula>0</formula>
    </cfRule>
  </conditionalFormatting>
  <conditionalFormatting sqref="B11:G11">
    <cfRule type="cellIs" dxfId="825" priority="42" stopIfTrue="1" operator="equal">
      <formula>0</formula>
    </cfRule>
  </conditionalFormatting>
  <conditionalFormatting sqref="B13:G13">
    <cfRule type="cellIs" dxfId="824" priority="39" stopIfTrue="1" operator="equal">
      <formula>0</formula>
    </cfRule>
  </conditionalFormatting>
  <conditionalFormatting sqref="B15:G15">
    <cfRule type="cellIs" dxfId="823" priority="36" stopIfTrue="1" operator="equal">
      <formula>0</formula>
    </cfRule>
  </conditionalFormatting>
  <conditionalFormatting sqref="B17:G17">
    <cfRule type="cellIs" dxfId="822" priority="33" stopIfTrue="1" operator="equal">
      <formula>0</formula>
    </cfRule>
  </conditionalFormatting>
  <conditionalFormatting sqref="B19:G19">
    <cfRule type="cellIs" dxfId="821" priority="30" stopIfTrue="1" operator="equal">
      <formula>0</formula>
    </cfRule>
  </conditionalFormatting>
  <conditionalFormatting sqref="B21:G21">
    <cfRule type="cellIs" dxfId="820" priority="27" stopIfTrue="1" operator="equal">
      <formula>0</formula>
    </cfRule>
  </conditionalFormatting>
  <conditionalFormatting sqref="B23:G23">
    <cfRule type="cellIs" dxfId="819" priority="24" stopIfTrue="1" operator="equal">
      <formula>0</formula>
    </cfRule>
  </conditionalFormatting>
  <conditionalFormatting sqref="B25:G25">
    <cfRule type="cellIs" dxfId="818" priority="21" stopIfTrue="1" operator="equal">
      <formula>0</formula>
    </cfRule>
  </conditionalFormatting>
  <conditionalFormatting sqref="B27:G27">
    <cfRule type="cellIs" dxfId="817" priority="18" stopIfTrue="1" operator="equal">
      <formula>0</formula>
    </cfRule>
  </conditionalFormatting>
  <conditionalFormatting sqref="B29:G29">
    <cfRule type="cellIs" dxfId="816" priority="15" stopIfTrue="1" operator="equal">
      <formula>0</formula>
    </cfRule>
  </conditionalFormatting>
  <conditionalFormatting sqref="B31:G31">
    <cfRule type="cellIs" dxfId="815" priority="12" stopIfTrue="1" operator="equal">
      <formula>0</formula>
    </cfRule>
  </conditionalFormatting>
  <conditionalFormatting sqref="B33:G33">
    <cfRule type="cellIs" dxfId="814" priority="9" stopIfTrue="1" operator="equal">
      <formula>0</formula>
    </cfRule>
  </conditionalFormatting>
  <conditionalFormatting sqref="B35:G35">
    <cfRule type="cellIs" dxfId="813" priority="6" stopIfTrue="1" operator="equal">
      <formula>0</formula>
    </cfRule>
  </conditionalFormatting>
  <hyperlinks>
    <hyperlink ref="E43" r:id="rId1" xr:uid="{B2182D17-7184-4AF0-BE50-2EE9A53660F8}"/>
    <hyperlink ref="E43:G43" r:id="rId2" display="http://dx.doi.org/10.4232/1.14582 " xr:uid="{0C4A9038-B01C-4BD1-93F1-F0DD68A204DD}"/>
    <hyperlink ref="A45" r:id="rId3" display="Publikation und Tabellen stehen unter der Lizenz CC BY-SA DEED 4.0." xr:uid="{7713B326-F0D8-4AEA-8BA4-0E0228AB602D}"/>
    <hyperlink ref="A45:E45" r:id="rId4" display="Die Tabellen stehen unter der Lizenz CC BY-SA DEED 4.0." xr:uid="{FE2F9D85-1421-4990-957D-A8B60D77B84A}"/>
  </hyperlinks>
  <pageMargins left="0.7" right="0.7" top="0.78740157499999996" bottom="0.78740157499999996" header="0.3" footer="0.3"/>
  <pageSetup paperSize="9" scale="79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EA94-78CB-4B2E-A20C-43EB87926073}">
  <sheetPr>
    <pageSetUpPr fitToPage="1"/>
  </sheetPr>
  <dimension ref="A1:I45"/>
  <sheetViews>
    <sheetView view="pageBreakPreview" zoomScaleNormal="120" zoomScaleSheetLayoutView="100" workbookViewId="0"/>
  </sheetViews>
  <sheetFormatPr baseColWidth="10" defaultRowHeight="12.75"/>
  <cols>
    <col min="1" max="1" width="14.7109375" style="20" customWidth="1"/>
    <col min="2" max="7" width="11.28515625" style="20" customWidth="1"/>
    <col min="8" max="8" width="18.5703125" style="402" customWidth="1"/>
    <col min="9" max="9" width="9.140625" style="20" customWidth="1"/>
    <col min="10" max="16384" width="11.42578125" style="20"/>
  </cols>
  <sheetData>
    <row r="1" spans="1:9" ht="39.950000000000003" customHeight="1" thickBot="1">
      <c r="A1" s="32" t="str">
        <f>"Tabelle 2.5: Sonstiges hauptberufliches Personal nach Ländern " &amp;Hilfswerte!B1</f>
        <v>Tabelle 2.5: Sonstiges hauptberufliches Personal nach Ländern 2023</v>
      </c>
      <c r="B1" s="32"/>
      <c r="C1" s="32"/>
      <c r="D1" s="32"/>
      <c r="E1" s="32"/>
      <c r="F1" s="32"/>
      <c r="G1" s="33"/>
      <c r="I1" s="402"/>
    </row>
    <row r="2" spans="1:9" ht="18" customHeight="1">
      <c r="A2" s="806" t="s">
        <v>12</v>
      </c>
      <c r="B2" s="798" t="s">
        <v>403</v>
      </c>
      <c r="C2" s="799"/>
      <c r="D2" s="811" t="s">
        <v>13</v>
      </c>
      <c r="E2" s="811"/>
      <c r="F2" s="811"/>
      <c r="G2" s="812"/>
      <c r="I2" s="402"/>
    </row>
    <row r="3" spans="1:9" ht="30" customHeight="1">
      <c r="A3" s="807" t="s">
        <v>9</v>
      </c>
      <c r="B3" s="800"/>
      <c r="C3" s="801"/>
      <c r="D3" s="835" t="s">
        <v>429</v>
      </c>
      <c r="E3" s="837"/>
      <c r="F3" s="835" t="s">
        <v>430</v>
      </c>
      <c r="G3" s="836"/>
      <c r="I3" s="402"/>
    </row>
    <row r="4" spans="1:9" ht="24.75" customHeight="1">
      <c r="A4" s="808" t="s">
        <v>9</v>
      </c>
      <c r="B4" s="595"/>
      <c r="C4" s="582" t="s">
        <v>380</v>
      </c>
      <c r="D4" s="596"/>
      <c r="E4" s="580" t="s">
        <v>380</v>
      </c>
      <c r="F4" s="596"/>
      <c r="G4" s="584" t="s">
        <v>380</v>
      </c>
      <c r="I4" s="402"/>
    </row>
    <row r="5" spans="1:9" ht="12.75" customHeight="1">
      <c r="A5" s="785" t="s">
        <v>61</v>
      </c>
      <c r="B5" s="161">
        <v>83.2</v>
      </c>
      <c r="C5" s="162">
        <v>56.4</v>
      </c>
      <c r="D5" s="163">
        <v>20.7</v>
      </c>
      <c r="E5" s="164">
        <v>12.9</v>
      </c>
      <c r="F5" s="162">
        <v>62.5</v>
      </c>
      <c r="G5" s="165">
        <v>43.5</v>
      </c>
      <c r="I5" s="402"/>
    </row>
    <row r="6" spans="1:9" ht="12.75" customHeight="1">
      <c r="A6" s="785"/>
      <c r="B6" s="149">
        <v>1</v>
      </c>
      <c r="C6" s="150">
        <v>0.67788000000000004</v>
      </c>
      <c r="D6" s="149">
        <v>0.24879999999999999</v>
      </c>
      <c r="E6" s="151">
        <v>0.62319000000000002</v>
      </c>
      <c r="F6" s="150">
        <v>0.75119999999999998</v>
      </c>
      <c r="G6" s="152">
        <v>0.69599999999999995</v>
      </c>
      <c r="I6" s="402"/>
    </row>
    <row r="7" spans="1:9" ht="12.75" customHeight="1">
      <c r="A7" s="785" t="s">
        <v>62</v>
      </c>
      <c r="B7" s="166">
        <v>48.1</v>
      </c>
      <c r="C7" s="167">
        <v>34.299999999999997</v>
      </c>
      <c r="D7" s="166">
        <v>28.9</v>
      </c>
      <c r="E7" s="168">
        <v>22.3</v>
      </c>
      <c r="F7" s="167">
        <v>19.2</v>
      </c>
      <c r="G7" s="169">
        <v>12</v>
      </c>
      <c r="I7" s="402"/>
    </row>
    <row r="8" spans="1:9" ht="12.75" customHeight="1">
      <c r="A8" s="785"/>
      <c r="B8" s="149">
        <v>1</v>
      </c>
      <c r="C8" s="150">
        <v>0.71309999999999996</v>
      </c>
      <c r="D8" s="149">
        <v>0.60082999999999998</v>
      </c>
      <c r="E8" s="151">
        <v>0.77163000000000004</v>
      </c>
      <c r="F8" s="150">
        <v>0.39917000000000002</v>
      </c>
      <c r="G8" s="152">
        <v>0.625</v>
      </c>
      <c r="I8" s="402"/>
    </row>
    <row r="9" spans="1:9" ht="12.75" customHeight="1">
      <c r="A9" s="785" t="s">
        <v>63</v>
      </c>
      <c r="B9" s="166">
        <v>10</v>
      </c>
      <c r="C9" s="167">
        <v>4.5999999999999996</v>
      </c>
      <c r="D9" s="166">
        <v>5.8</v>
      </c>
      <c r="E9" s="168">
        <v>2</v>
      </c>
      <c r="F9" s="167">
        <v>4.2</v>
      </c>
      <c r="G9" s="169">
        <v>2.6</v>
      </c>
      <c r="I9" s="402"/>
    </row>
    <row r="10" spans="1:9" ht="12.75" customHeight="1">
      <c r="A10" s="785"/>
      <c r="B10" s="149">
        <v>1</v>
      </c>
      <c r="C10" s="150">
        <v>0.46</v>
      </c>
      <c r="D10" s="149">
        <v>0.57999999999999996</v>
      </c>
      <c r="E10" s="151">
        <v>0.34483000000000003</v>
      </c>
      <c r="F10" s="150">
        <v>0.42</v>
      </c>
      <c r="G10" s="152">
        <v>0.61904999999999999</v>
      </c>
      <c r="I10" s="402"/>
    </row>
    <row r="11" spans="1:9" ht="12.75" customHeight="1">
      <c r="A11" s="785" t="s">
        <v>64</v>
      </c>
      <c r="B11" s="166">
        <v>6.8</v>
      </c>
      <c r="C11" s="167">
        <v>4.8</v>
      </c>
      <c r="D11" s="166">
        <v>1</v>
      </c>
      <c r="E11" s="168">
        <v>1</v>
      </c>
      <c r="F11" s="167">
        <v>5.8</v>
      </c>
      <c r="G11" s="169">
        <v>3.8</v>
      </c>
      <c r="I11" s="402"/>
    </row>
    <row r="12" spans="1:9" ht="12.75" customHeight="1">
      <c r="A12" s="785"/>
      <c r="B12" s="149">
        <v>1</v>
      </c>
      <c r="C12" s="150">
        <v>0.70587999999999995</v>
      </c>
      <c r="D12" s="149">
        <v>0.14706</v>
      </c>
      <c r="E12" s="151">
        <v>1</v>
      </c>
      <c r="F12" s="150">
        <v>0.85294000000000003</v>
      </c>
      <c r="G12" s="152">
        <v>0.65517000000000003</v>
      </c>
      <c r="I12" s="402"/>
    </row>
    <row r="13" spans="1:9" ht="12.75" customHeight="1">
      <c r="A13" s="785" t="s">
        <v>65</v>
      </c>
      <c r="B13" s="166">
        <v>10.3</v>
      </c>
      <c r="C13" s="167">
        <v>5.8</v>
      </c>
      <c r="D13" s="166">
        <v>10.3</v>
      </c>
      <c r="E13" s="168">
        <v>5.8</v>
      </c>
      <c r="F13" s="167">
        <v>0</v>
      </c>
      <c r="G13" s="169">
        <v>0</v>
      </c>
      <c r="I13" s="402"/>
    </row>
    <row r="14" spans="1:9" ht="12.75" customHeight="1">
      <c r="A14" s="785"/>
      <c r="B14" s="149">
        <v>1</v>
      </c>
      <c r="C14" s="150">
        <v>0.56311</v>
      </c>
      <c r="D14" s="149">
        <v>1</v>
      </c>
      <c r="E14" s="151">
        <v>0.56311</v>
      </c>
      <c r="F14" s="150" t="s">
        <v>472</v>
      </c>
      <c r="G14" s="152" t="s">
        <v>472</v>
      </c>
      <c r="I14" s="402"/>
    </row>
    <row r="15" spans="1:9" ht="12.75" customHeight="1">
      <c r="A15" s="785" t="s">
        <v>66</v>
      </c>
      <c r="B15" s="166">
        <v>0</v>
      </c>
      <c r="C15" s="167">
        <v>0</v>
      </c>
      <c r="D15" s="166">
        <v>0</v>
      </c>
      <c r="E15" s="168">
        <v>0</v>
      </c>
      <c r="F15" s="167">
        <v>0</v>
      </c>
      <c r="G15" s="169">
        <v>0</v>
      </c>
      <c r="I15" s="402"/>
    </row>
    <row r="16" spans="1:9" ht="12.75" customHeight="1">
      <c r="A16" s="785"/>
      <c r="B16" s="149" t="s">
        <v>472</v>
      </c>
      <c r="C16" s="150" t="s">
        <v>472</v>
      </c>
      <c r="D16" s="149" t="s">
        <v>472</v>
      </c>
      <c r="E16" s="151" t="s">
        <v>472</v>
      </c>
      <c r="F16" s="150" t="s">
        <v>472</v>
      </c>
      <c r="G16" s="152" t="s">
        <v>472</v>
      </c>
      <c r="I16" s="402"/>
    </row>
    <row r="17" spans="1:9" ht="12.75" customHeight="1">
      <c r="A17" s="785" t="s">
        <v>67</v>
      </c>
      <c r="B17" s="166">
        <v>71</v>
      </c>
      <c r="C17" s="167">
        <v>54.9</v>
      </c>
      <c r="D17" s="166">
        <v>16.5</v>
      </c>
      <c r="E17" s="168">
        <v>8.1999999999999993</v>
      </c>
      <c r="F17" s="167">
        <v>54.5</v>
      </c>
      <c r="G17" s="169">
        <v>46.7</v>
      </c>
      <c r="I17" s="402"/>
    </row>
    <row r="18" spans="1:9" ht="12.75" customHeight="1">
      <c r="A18" s="785"/>
      <c r="B18" s="149">
        <v>1</v>
      </c>
      <c r="C18" s="150">
        <v>0.77324000000000004</v>
      </c>
      <c r="D18" s="149">
        <v>0.23239000000000001</v>
      </c>
      <c r="E18" s="151">
        <v>0.49697000000000002</v>
      </c>
      <c r="F18" s="150">
        <v>0.76761000000000001</v>
      </c>
      <c r="G18" s="152">
        <v>0.85687999999999998</v>
      </c>
      <c r="I18" s="402"/>
    </row>
    <row r="19" spans="1:9" ht="12.75" customHeight="1">
      <c r="A19" s="785" t="s">
        <v>68</v>
      </c>
      <c r="B19" s="166">
        <v>0</v>
      </c>
      <c r="C19" s="167">
        <v>0</v>
      </c>
      <c r="D19" s="166">
        <v>0</v>
      </c>
      <c r="E19" s="168">
        <v>0</v>
      </c>
      <c r="F19" s="167">
        <v>0</v>
      </c>
      <c r="G19" s="169">
        <v>0</v>
      </c>
      <c r="I19" s="402"/>
    </row>
    <row r="20" spans="1:9" ht="12.75" customHeight="1">
      <c r="A20" s="785"/>
      <c r="B20" s="149" t="s">
        <v>472</v>
      </c>
      <c r="C20" s="150" t="s">
        <v>472</v>
      </c>
      <c r="D20" s="149" t="s">
        <v>472</v>
      </c>
      <c r="E20" s="151" t="s">
        <v>472</v>
      </c>
      <c r="F20" s="150" t="s">
        <v>472</v>
      </c>
      <c r="G20" s="152" t="s">
        <v>472</v>
      </c>
      <c r="I20" s="402"/>
    </row>
    <row r="21" spans="1:9" ht="12.75" customHeight="1">
      <c r="A21" s="785" t="s">
        <v>69</v>
      </c>
      <c r="B21" s="166">
        <v>380.1</v>
      </c>
      <c r="C21" s="167">
        <v>284.89999999999998</v>
      </c>
      <c r="D21" s="166">
        <v>132.30000000000001</v>
      </c>
      <c r="E21" s="168">
        <v>88.6</v>
      </c>
      <c r="F21" s="167">
        <v>247.8</v>
      </c>
      <c r="G21" s="169">
        <v>196.3</v>
      </c>
      <c r="I21" s="402"/>
    </row>
    <row r="22" spans="1:9" ht="12.75" customHeight="1">
      <c r="A22" s="785"/>
      <c r="B22" s="149">
        <v>1</v>
      </c>
      <c r="C22" s="150">
        <v>0.74953999999999998</v>
      </c>
      <c r="D22" s="149">
        <v>0.34806999999999999</v>
      </c>
      <c r="E22" s="151">
        <v>0.66969000000000001</v>
      </c>
      <c r="F22" s="150">
        <v>0.65193000000000001</v>
      </c>
      <c r="G22" s="152">
        <v>0.79217000000000004</v>
      </c>
      <c r="I22" s="402"/>
    </row>
    <row r="23" spans="1:9" ht="12.75" customHeight="1">
      <c r="A23" s="785" t="s">
        <v>70</v>
      </c>
      <c r="B23" s="166">
        <v>76.7</v>
      </c>
      <c r="C23" s="167">
        <v>52.8</v>
      </c>
      <c r="D23" s="166">
        <v>30.8</v>
      </c>
      <c r="E23" s="168">
        <v>21.6</v>
      </c>
      <c r="F23" s="167">
        <v>45.9</v>
      </c>
      <c r="G23" s="169">
        <v>31.2</v>
      </c>
      <c r="I23" s="402"/>
    </row>
    <row r="24" spans="1:9" ht="12.75" customHeight="1">
      <c r="A24" s="785"/>
      <c r="B24" s="149">
        <v>1</v>
      </c>
      <c r="C24" s="150">
        <v>0.68840000000000001</v>
      </c>
      <c r="D24" s="149">
        <v>0.40155999999999997</v>
      </c>
      <c r="E24" s="151">
        <v>0.70130000000000003</v>
      </c>
      <c r="F24" s="150">
        <v>0.59843999999999997</v>
      </c>
      <c r="G24" s="152">
        <v>0.67974000000000001</v>
      </c>
      <c r="I24" s="402"/>
    </row>
    <row r="25" spans="1:9" ht="12.75" customHeight="1">
      <c r="A25" s="785" t="s">
        <v>71</v>
      </c>
      <c r="B25" s="166">
        <v>6.2</v>
      </c>
      <c r="C25" s="167">
        <v>4.2</v>
      </c>
      <c r="D25" s="166">
        <v>2.1</v>
      </c>
      <c r="E25" s="168">
        <v>2.1</v>
      </c>
      <c r="F25" s="167">
        <v>4.0999999999999996</v>
      </c>
      <c r="G25" s="169">
        <v>2.1</v>
      </c>
      <c r="I25" s="402"/>
    </row>
    <row r="26" spans="1:9" ht="12.75" customHeight="1">
      <c r="A26" s="785"/>
      <c r="B26" s="149">
        <v>1</v>
      </c>
      <c r="C26" s="150">
        <v>0.67742000000000002</v>
      </c>
      <c r="D26" s="149">
        <v>0.33871000000000001</v>
      </c>
      <c r="E26" s="151">
        <v>1</v>
      </c>
      <c r="F26" s="150">
        <v>0.66129000000000004</v>
      </c>
      <c r="G26" s="152">
        <v>0.51219999999999999</v>
      </c>
      <c r="I26" s="402"/>
    </row>
    <row r="27" spans="1:9" ht="12.75" customHeight="1">
      <c r="A27" s="785" t="s">
        <v>72</v>
      </c>
      <c r="B27" s="166">
        <v>1</v>
      </c>
      <c r="C27" s="167">
        <v>1</v>
      </c>
      <c r="D27" s="166">
        <v>1</v>
      </c>
      <c r="E27" s="168">
        <v>1</v>
      </c>
      <c r="F27" s="167">
        <v>0</v>
      </c>
      <c r="G27" s="169">
        <v>0</v>
      </c>
      <c r="I27" s="402"/>
    </row>
    <row r="28" spans="1:9" ht="12.75" customHeight="1">
      <c r="A28" s="785"/>
      <c r="B28" s="149">
        <v>1</v>
      </c>
      <c r="C28" s="150">
        <v>1</v>
      </c>
      <c r="D28" s="149">
        <v>1</v>
      </c>
      <c r="E28" s="151">
        <v>1</v>
      </c>
      <c r="F28" s="150" t="s">
        <v>472</v>
      </c>
      <c r="G28" s="152" t="s">
        <v>472</v>
      </c>
      <c r="I28" s="402"/>
    </row>
    <row r="29" spans="1:9" ht="12.75" customHeight="1">
      <c r="A29" s="785" t="s">
        <v>73</v>
      </c>
      <c r="B29" s="166">
        <v>6.1</v>
      </c>
      <c r="C29" s="167">
        <v>5.5</v>
      </c>
      <c r="D29" s="166">
        <v>3</v>
      </c>
      <c r="E29" s="168">
        <v>2.5</v>
      </c>
      <c r="F29" s="167">
        <v>3.1</v>
      </c>
      <c r="G29" s="169">
        <v>3</v>
      </c>
      <c r="I29" s="402"/>
    </row>
    <row r="30" spans="1:9" ht="12.75" customHeight="1">
      <c r="A30" s="785"/>
      <c r="B30" s="149">
        <v>1</v>
      </c>
      <c r="C30" s="150">
        <v>0.90164</v>
      </c>
      <c r="D30" s="149">
        <v>0.49180000000000001</v>
      </c>
      <c r="E30" s="151">
        <v>0.83333000000000002</v>
      </c>
      <c r="F30" s="150">
        <v>0.50819999999999999</v>
      </c>
      <c r="G30" s="152">
        <v>0.96774000000000004</v>
      </c>
      <c r="I30" s="402"/>
    </row>
    <row r="31" spans="1:9" ht="12.75" customHeight="1">
      <c r="A31" s="785" t="s">
        <v>74</v>
      </c>
      <c r="B31" s="166">
        <v>2.2999999999999998</v>
      </c>
      <c r="C31" s="167">
        <v>2.2999999999999998</v>
      </c>
      <c r="D31" s="166">
        <v>1</v>
      </c>
      <c r="E31" s="168">
        <v>1</v>
      </c>
      <c r="F31" s="167">
        <v>1.3</v>
      </c>
      <c r="G31" s="169">
        <v>1.3</v>
      </c>
      <c r="I31" s="402"/>
    </row>
    <row r="32" spans="1:9" ht="12.75" customHeight="1">
      <c r="A32" s="785"/>
      <c r="B32" s="149">
        <v>1</v>
      </c>
      <c r="C32" s="150">
        <v>1</v>
      </c>
      <c r="D32" s="149">
        <v>0.43478</v>
      </c>
      <c r="E32" s="151">
        <v>1</v>
      </c>
      <c r="F32" s="150">
        <v>0.56521999999999994</v>
      </c>
      <c r="G32" s="152">
        <v>1</v>
      </c>
      <c r="I32" s="402"/>
    </row>
    <row r="33" spans="1:9" ht="12.75" customHeight="1">
      <c r="A33" s="785" t="s">
        <v>75</v>
      </c>
      <c r="B33" s="166">
        <v>9.6</v>
      </c>
      <c r="C33" s="167">
        <v>6.6</v>
      </c>
      <c r="D33" s="166">
        <v>3.7</v>
      </c>
      <c r="E33" s="168">
        <v>1.7</v>
      </c>
      <c r="F33" s="167">
        <v>5.9</v>
      </c>
      <c r="G33" s="169">
        <v>4.9000000000000004</v>
      </c>
      <c r="I33" s="402"/>
    </row>
    <row r="34" spans="1:9" ht="12.75" customHeight="1">
      <c r="A34" s="785"/>
      <c r="B34" s="149">
        <v>1</v>
      </c>
      <c r="C34" s="150">
        <v>0.6875</v>
      </c>
      <c r="D34" s="149">
        <v>0.38541999999999998</v>
      </c>
      <c r="E34" s="151">
        <v>0.45945999999999998</v>
      </c>
      <c r="F34" s="150">
        <v>0.61458000000000002</v>
      </c>
      <c r="G34" s="152">
        <v>0.83050999999999997</v>
      </c>
      <c r="I34" s="402"/>
    </row>
    <row r="35" spans="1:9" ht="12.75" customHeight="1">
      <c r="A35" s="785" t="s">
        <v>76</v>
      </c>
      <c r="B35" s="166">
        <v>4</v>
      </c>
      <c r="C35" s="167">
        <v>4</v>
      </c>
      <c r="D35" s="166">
        <v>0</v>
      </c>
      <c r="E35" s="168">
        <v>0</v>
      </c>
      <c r="F35" s="167">
        <v>4</v>
      </c>
      <c r="G35" s="169">
        <v>4</v>
      </c>
      <c r="I35" s="402"/>
    </row>
    <row r="36" spans="1:9" ht="12.75" customHeight="1">
      <c r="A36" s="785"/>
      <c r="B36" s="170">
        <v>1</v>
      </c>
      <c r="C36" s="171">
        <v>1</v>
      </c>
      <c r="D36" s="170" t="s">
        <v>472</v>
      </c>
      <c r="E36" s="172" t="s">
        <v>472</v>
      </c>
      <c r="F36" s="171">
        <v>1</v>
      </c>
      <c r="G36" s="173">
        <v>1</v>
      </c>
      <c r="I36" s="402"/>
    </row>
    <row r="37" spans="1:9" ht="12.75" customHeight="1">
      <c r="A37" s="803" t="s">
        <v>85</v>
      </c>
      <c r="B37" s="174">
        <v>715.4</v>
      </c>
      <c r="C37" s="175">
        <v>522.1</v>
      </c>
      <c r="D37" s="174">
        <v>257.10000000000002</v>
      </c>
      <c r="E37" s="176">
        <v>170.7</v>
      </c>
      <c r="F37" s="175">
        <v>458.3</v>
      </c>
      <c r="G37" s="177">
        <v>351.4</v>
      </c>
      <c r="I37" s="402"/>
    </row>
    <row r="38" spans="1:9" ht="12.75" customHeight="1" thickBot="1">
      <c r="A38" s="804"/>
      <c r="B38" s="110">
        <v>1</v>
      </c>
      <c r="C38" s="111">
        <v>0.7298</v>
      </c>
      <c r="D38" s="110">
        <v>0.35937999999999998</v>
      </c>
      <c r="E38" s="144">
        <v>0.66393999999999997</v>
      </c>
      <c r="F38" s="111">
        <v>0.64061999999999997</v>
      </c>
      <c r="G38" s="112">
        <v>0.76675000000000004</v>
      </c>
      <c r="I38" s="402"/>
    </row>
    <row r="39" spans="1:9" s="402" customFormat="1"/>
    <row r="40" spans="1:9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9" s="402" customFormat="1"/>
    <row r="42" spans="1:9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9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9" s="402" customFormat="1">
      <c r="A44" s="548"/>
      <c r="B44" s="545"/>
      <c r="C44" s="545"/>
      <c r="D44" s="545"/>
      <c r="E44" s="545"/>
      <c r="F44" s="545"/>
      <c r="G44" s="545"/>
    </row>
    <row r="45" spans="1:9" s="402" customFormat="1">
      <c r="A45" s="766" t="s">
        <v>547</v>
      </c>
      <c r="B45" s="766"/>
      <c r="C45" s="766"/>
      <c r="D45" s="766"/>
      <c r="E45" s="766"/>
      <c r="F45" s="545"/>
      <c r="G45" s="545"/>
    </row>
  </sheetData>
  <mergeCells count="24">
    <mergeCell ref="A45:E45"/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29:A30"/>
    <mergeCell ref="A31:A32"/>
    <mergeCell ref="A33:A34"/>
    <mergeCell ref="A19:A20"/>
    <mergeCell ref="A21:A22"/>
    <mergeCell ref="A23:A24"/>
    <mergeCell ref="A25:A26"/>
    <mergeCell ref="A27:A28"/>
  </mergeCells>
  <conditionalFormatting sqref="A6:G6 A8:G8">
    <cfRule type="cellIs" dxfId="812" priority="55" stopIfTrue="1" operator="lessThan">
      <formula>0.0005</formula>
    </cfRule>
    <cfRule type="cellIs" dxfId="811" priority="54" stopIfTrue="1" operator="equal">
      <formula>1</formula>
    </cfRule>
  </conditionalFormatting>
  <conditionalFormatting sqref="A10:G10">
    <cfRule type="cellIs" dxfId="810" priority="43" stopIfTrue="1" operator="equal">
      <formula>1</formula>
    </cfRule>
    <cfRule type="cellIs" dxfId="809" priority="44" stopIfTrue="1" operator="lessThan">
      <formula>0.0005</formula>
    </cfRule>
  </conditionalFormatting>
  <conditionalFormatting sqref="A12:G12">
    <cfRule type="cellIs" dxfId="808" priority="41" stopIfTrue="1" operator="lessThan">
      <formula>0.0005</formula>
    </cfRule>
    <cfRule type="cellIs" dxfId="807" priority="40" stopIfTrue="1" operator="equal">
      <formula>1</formula>
    </cfRule>
  </conditionalFormatting>
  <conditionalFormatting sqref="A14:G14">
    <cfRule type="cellIs" dxfId="806" priority="38" stopIfTrue="1" operator="lessThan">
      <formula>0.0005</formula>
    </cfRule>
    <cfRule type="cellIs" dxfId="805" priority="37" stopIfTrue="1" operator="equal">
      <formula>1</formula>
    </cfRule>
  </conditionalFormatting>
  <conditionalFormatting sqref="A16:G16">
    <cfRule type="cellIs" dxfId="804" priority="35" stopIfTrue="1" operator="lessThan">
      <formula>0.0005</formula>
    </cfRule>
    <cfRule type="cellIs" dxfId="803" priority="34" stopIfTrue="1" operator="equal">
      <formula>1</formula>
    </cfRule>
  </conditionalFormatting>
  <conditionalFormatting sqref="A18:G18">
    <cfRule type="cellIs" dxfId="802" priority="31" stopIfTrue="1" operator="equal">
      <formula>1</formula>
    </cfRule>
    <cfRule type="cellIs" dxfId="801" priority="32" stopIfTrue="1" operator="lessThan">
      <formula>0.0005</formula>
    </cfRule>
  </conditionalFormatting>
  <conditionalFormatting sqref="A20:G20">
    <cfRule type="cellIs" dxfId="800" priority="29" stopIfTrue="1" operator="lessThan">
      <formula>0.0005</formula>
    </cfRule>
    <cfRule type="cellIs" dxfId="799" priority="28" stopIfTrue="1" operator="equal">
      <formula>1</formula>
    </cfRule>
  </conditionalFormatting>
  <conditionalFormatting sqref="A22:G22">
    <cfRule type="cellIs" dxfId="798" priority="25" stopIfTrue="1" operator="equal">
      <formula>1</formula>
    </cfRule>
    <cfRule type="cellIs" dxfId="797" priority="26" stopIfTrue="1" operator="lessThan">
      <formula>0.0005</formula>
    </cfRule>
  </conditionalFormatting>
  <conditionalFormatting sqref="A24:G24">
    <cfRule type="cellIs" dxfId="796" priority="23" stopIfTrue="1" operator="lessThan">
      <formula>0.0005</formula>
    </cfRule>
    <cfRule type="cellIs" dxfId="795" priority="22" stopIfTrue="1" operator="equal">
      <formula>1</formula>
    </cfRule>
  </conditionalFormatting>
  <conditionalFormatting sqref="A26:G26">
    <cfRule type="cellIs" dxfId="794" priority="20" stopIfTrue="1" operator="lessThan">
      <formula>0.0005</formula>
    </cfRule>
    <cfRule type="cellIs" dxfId="793" priority="19" stopIfTrue="1" operator="equal">
      <formula>1</formula>
    </cfRule>
  </conditionalFormatting>
  <conditionalFormatting sqref="A28:G28">
    <cfRule type="cellIs" dxfId="792" priority="16" stopIfTrue="1" operator="equal">
      <formula>1</formula>
    </cfRule>
    <cfRule type="cellIs" dxfId="791" priority="17" stopIfTrue="1" operator="lessThan">
      <formula>0.0005</formula>
    </cfRule>
  </conditionalFormatting>
  <conditionalFormatting sqref="A30:G30">
    <cfRule type="cellIs" dxfId="790" priority="13" stopIfTrue="1" operator="equal">
      <formula>1</formula>
    </cfRule>
    <cfRule type="cellIs" dxfId="789" priority="14" stopIfTrue="1" operator="lessThan">
      <formula>0.0005</formula>
    </cfRule>
  </conditionalFormatting>
  <conditionalFormatting sqref="A32:G32">
    <cfRule type="cellIs" dxfId="788" priority="10" stopIfTrue="1" operator="equal">
      <formula>1</formula>
    </cfRule>
    <cfRule type="cellIs" dxfId="787" priority="11" stopIfTrue="1" operator="lessThan">
      <formula>0.0005</formula>
    </cfRule>
  </conditionalFormatting>
  <conditionalFormatting sqref="A34:G34">
    <cfRule type="cellIs" dxfId="786" priority="8" stopIfTrue="1" operator="lessThan">
      <formula>0.0005</formula>
    </cfRule>
    <cfRule type="cellIs" dxfId="785" priority="7" stopIfTrue="1" operator="equal">
      <formula>1</formula>
    </cfRule>
  </conditionalFormatting>
  <conditionalFormatting sqref="A36:G36">
    <cfRule type="cellIs" dxfId="784" priority="4" stopIfTrue="1" operator="equal">
      <formula>1</formula>
    </cfRule>
    <cfRule type="cellIs" dxfId="783" priority="5" stopIfTrue="1" operator="lessThan">
      <formula>0.0005</formula>
    </cfRule>
  </conditionalFormatting>
  <conditionalFormatting sqref="A37:G37">
    <cfRule type="cellIs" dxfId="782" priority="3" stopIfTrue="1" operator="equal">
      <formula>0</formula>
    </cfRule>
  </conditionalFormatting>
  <conditionalFormatting sqref="A38:G38">
    <cfRule type="cellIs" dxfId="781" priority="2" stopIfTrue="1" operator="lessThan">
      <formula>0.0005</formula>
    </cfRule>
    <cfRule type="cellIs" dxfId="780" priority="1" stopIfTrue="1" operator="equal">
      <formula>1</formula>
    </cfRule>
  </conditionalFormatting>
  <conditionalFormatting sqref="B5:G5">
    <cfRule type="cellIs" dxfId="779" priority="51" stopIfTrue="1" operator="equal">
      <formula>0</formula>
    </cfRule>
  </conditionalFormatting>
  <conditionalFormatting sqref="B7:G7">
    <cfRule type="cellIs" dxfId="778" priority="58" stopIfTrue="1" operator="equal">
      <formula>0</formula>
    </cfRule>
  </conditionalFormatting>
  <conditionalFormatting sqref="B9:G9">
    <cfRule type="cellIs" dxfId="777" priority="45" stopIfTrue="1" operator="equal">
      <formula>0</formula>
    </cfRule>
  </conditionalFormatting>
  <conditionalFormatting sqref="B11:G11">
    <cfRule type="cellIs" dxfId="776" priority="42" stopIfTrue="1" operator="equal">
      <formula>0</formula>
    </cfRule>
  </conditionalFormatting>
  <conditionalFormatting sqref="B13:G13">
    <cfRule type="cellIs" dxfId="775" priority="39" stopIfTrue="1" operator="equal">
      <formula>0</formula>
    </cfRule>
  </conditionalFormatting>
  <conditionalFormatting sqref="B15:G15">
    <cfRule type="cellIs" dxfId="774" priority="36" stopIfTrue="1" operator="equal">
      <formula>0</formula>
    </cfRule>
  </conditionalFormatting>
  <conditionalFormatting sqref="B17:G17">
    <cfRule type="cellIs" dxfId="773" priority="33" stopIfTrue="1" operator="equal">
      <formula>0</formula>
    </cfRule>
  </conditionalFormatting>
  <conditionalFormatting sqref="B19:G19">
    <cfRule type="cellIs" dxfId="772" priority="30" stopIfTrue="1" operator="equal">
      <formula>0</formula>
    </cfRule>
  </conditionalFormatting>
  <conditionalFormatting sqref="B21:G21">
    <cfRule type="cellIs" dxfId="771" priority="27" stopIfTrue="1" operator="equal">
      <formula>0</formula>
    </cfRule>
  </conditionalFormatting>
  <conditionalFormatting sqref="B23:G23">
    <cfRule type="cellIs" dxfId="770" priority="24" stopIfTrue="1" operator="equal">
      <formula>0</formula>
    </cfRule>
  </conditionalFormatting>
  <conditionalFormatting sqref="B25:G25">
    <cfRule type="cellIs" dxfId="769" priority="21" stopIfTrue="1" operator="equal">
      <formula>0</formula>
    </cfRule>
  </conditionalFormatting>
  <conditionalFormatting sqref="B27:G27">
    <cfRule type="cellIs" dxfId="768" priority="18" stopIfTrue="1" operator="equal">
      <formula>0</formula>
    </cfRule>
  </conditionalFormatting>
  <conditionalFormatting sqref="B29:G29">
    <cfRule type="cellIs" dxfId="767" priority="15" stopIfTrue="1" operator="equal">
      <formula>0</formula>
    </cfRule>
  </conditionalFormatting>
  <conditionalFormatting sqref="B31:G31">
    <cfRule type="cellIs" dxfId="766" priority="12" stopIfTrue="1" operator="equal">
      <formula>0</formula>
    </cfRule>
  </conditionalFormatting>
  <conditionalFormatting sqref="B33:G33">
    <cfRule type="cellIs" dxfId="765" priority="9" stopIfTrue="1" operator="equal">
      <formula>0</formula>
    </cfRule>
  </conditionalFormatting>
  <conditionalFormatting sqref="B35:G35">
    <cfRule type="cellIs" dxfId="764" priority="6" stopIfTrue="1" operator="equal">
      <formula>0</formula>
    </cfRule>
  </conditionalFormatting>
  <hyperlinks>
    <hyperlink ref="E43" r:id="rId1" xr:uid="{D5836987-2B48-4D16-90D3-47C4C2768AB7}"/>
    <hyperlink ref="E43:G43" r:id="rId2" display="http://dx.doi.org/10.4232/1.14582 " xr:uid="{A8170B8E-9769-47A1-A2CB-907DFB2D7463}"/>
    <hyperlink ref="A45" r:id="rId3" display="Publikation und Tabellen stehen unter der Lizenz CC BY-SA DEED 4.0." xr:uid="{F0847B6E-2229-4ADA-939B-4AB8BBE2D44F}"/>
    <hyperlink ref="A45:E45" r:id="rId4" display="Die Tabellen stehen unter der Lizenz CC BY-SA DEED 4.0." xr:uid="{9E0BA5B7-A6AE-4534-9752-8AB21919BBDF}"/>
  </hyperlinks>
  <pageMargins left="0.7" right="0.7" top="0.78740157499999996" bottom="0.78740157499999996" header="0.3" footer="0.3"/>
  <pageSetup paperSize="9" scale="81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C3DD-27DD-4E1A-A817-D0C7644B1530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0" customWidth="1"/>
    <col min="2" max="13" width="9.7109375" style="20" customWidth="1"/>
    <col min="14" max="14" width="2.7109375" style="402" customWidth="1"/>
    <col min="15" max="16384" width="11.42578125" style="20"/>
  </cols>
  <sheetData>
    <row r="1" spans="1:13" ht="39.950000000000003" customHeight="1" thickBot="1">
      <c r="A1" s="788" t="str">
        <f>"Tabelle 3: Nebenberufliches, freiberufliches und ehrenamtliches Personal nach Ländern " &amp;Hilfswerte!B1</f>
        <v>Tabelle 3: Nebenberufliches, freiberufliches und ehrenamtliches Personal nach Ländern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</row>
    <row r="2" spans="1:13" ht="24" customHeight="1" thickBot="1">
      <c r="A2" s="789" t="s">
        <v>12</v>
      </c>
      <c r="B2" s="798" t="s">
        <v>431</v>
      </c>
      <c r="C2" s="799"/>
      <c r="D2" s="842" t="s">
        <v>13</v>
      </c>
      <c r="E2" s="842"/>
      <c r="F2" s="842"/>
      <c r="G2" s="842"/>
      <c r="H2" s="842"/>
      <c r="I2" s="842"/>
      <c r="J2" s="842"/>
      <c r="K2" s="842"/>
      <c r="L2" s="842"/>
      <c r="M2" s="843"/>
    </row>
    <row r="3" spans="1:13" ht="60" customHeight="1">
      <c r="A3" s="790"/>
      <c r="B3" s="800"/>
      <c r="C3" s="801"/>
      <c r="D3" s="840" t="s">
        <v>436</v>
      </c>
      <c r="E3" s="841"/>
      <c r="F3" s="840" t="s">
        <v>432</v>
      </c>
      <c r="G3" s="841"/>
      <c r="H3" s="840" t="s">
        <v>433</v>
      </c>
      <c r="I3" s="841"/>
      <c r="J3" s="840" t="s">
        <v>434</v>
      </c>
      <c r="K3" s="841"/>
      <c r="L3" s="840" t="s">
        <v>435</v>
      </c>
      <c r="M3" s="844"/>
    </row>
    <row r="4" spans="1:13" ht="22.5" customHeight="1">
      <c r="A4" s="791"/>
      <c r="B4" s="597"/>
      <c r="C4" s="580" t="s">
        <v>380</v>
      </c>
      <c r="D4" s="598" t="s">
        <v>9</v>
      </c>
      <c r="E4" s="580" t="s">
        <v>380</v>
      </c>
      <c r="F4" s="599"/>
      <c r="G4" s="580" t="s">
        <v>380</v>
      </c>
      <c r="H4" s="599"/>
      <c r="I4" s="580" t="s">
        <v>380</v>
      </c>
      <c r="J4" s="599"/>
      <c r="K4" s="580" t="s">
        <v>380</v>
      </c>
      <c r="L4" s="599"/>
      <c r="M4" s="584" t="s">
        <v>380</v>
      </c>
    </row>
    <row r="5" spans="1:13">
      <c r="A5" s="802" t="s">
        <v>61</v>
      </c>
      <c r="B5" s="181">
        <v>40216</v>
      </c>
      <c r="C5" s="181">
        <v>25917</v>
      </c>
      <c r="D5" s="84">
        <v>4</v>
      </c>
      <c r="E5" s="85">
        <v>3</v>
      </c>
      <c r="F5" s="84">
        <v>32074</v>
      </c>
      <c r="G5" s="85">
        <v>21974</v>
      </c>
      <c r="H5" s="84">
        <v>7282</v>
      </c>
      <c r="I5" s="85">
        <v>3488</v>
      </c>
      <c r="J5" s="84">
        <v>458</v>
      </c>
      <c r="K5" s="98">
        <v>226</v>
      </c>
      <c r="L5" s="84">
        <v>398</v>
      </c>
      <c r="M5" s="178">
        <v>226</v>
      </c>
    </row>
    <row r="6" spans="1:13">
      <c r="A6" s="785"/>
      <c r="B6" s="182">
        <v>1</v>
      </c>
      <c r="C6" s="131">
        <v>0.64444000000000001</v>
      </c>
      <c r="D6" s="87">
        <v>1E-4</v>
      </c>
      <c r="E6" s="150">
        <v>0.75</v>
      </c>
      <c r="F6" s="87">
        <v>0.79754000000000003</v>
      </c>
      <c r="G6" s="150">
        <v>0.68510000000000004</v>
      </c>
      <c r="H6" s="87">
        <v>0.18107000000000001</v>
      </c>
      <c r="I6" s="150">
        <v>0.47899000000000003</v>
      </c>
      <c r="J6" s="87">
        <v>1.1390000000000001E-2</v>
      </c>
      <c r="K6" s="150">
        <v>0.49345</v>
      </c>
      <c r="L6" s="87">
        <v>9.9000000000000008E-3</v>
      </c>
      <c r="M6" s="152">
        <v>0.56784000000000001</v>
      </c>
    </row>
    <row r="7" spans="1:13">
      <c r="A7" s="785" t="s">
        <v>62</v>
      </c>
      <c r="B7" s="181">
        <v>42012</v>
      </c>
      <c r="C7" s="181">
        <v>28223</v>
      </c>
      <c r="D7" s="84">
        <v>17</v>
      </c>
      <c r="E7" s="85">
        <v>6</v>
      </c>
      <c r="F7" s="84">
        <v>38732</v>
      </c>
      <c r="G7" s="85">
        <v>26610</v>
      </c>
      <c r="H7" s="84">
        <v>2341</v>
      </c>
      <c r="I7" s="85">
        <v>1033</v>
      </c>
      <c r="J7" s="84">
        <v>154</v>
      </c>
      <c r="K7" s="98">
        <v>63</v>
      </c>
      <c r="L7" s="84">
        <v>768</v>
      </c>
      <c r="M7" s="178">
        <v>511</v>
      </c>
    </row>
    <row r="8" spans="1:13">
      <c r="A8" s="785"/>
      <c r="B8" s="182">
        <v>1</v>
      </c>
      <c r="C8" s="131">
        <v>0.67178000000000004</v>
      </c>
      <c r="D8" s="87">
        <v>4.0000000000000002E-4</v>
      </c>
      <c r="E8" s="150">
        <v>0.35293999999999998</v>
      </c>
      <c r="F8" s="87">
        <v>0.92193000000000003</v>
      </c>
      <c r="G8" s="150">
        <v>0.68703000000000003</v>
      </c>
      <c r="H8" s="87">
        <v>5.5719999999999999E-2</v>
      </c>
      <c r="I8" s="150">
        <v>0.44125999999999999</v>
      </c>
      <c r="J8" s="87">
        <v>3.6700000000000001E-3</v>
      </c>
      <c r="K8" s="150">
        <v>0.40909000000000001</v>
      </c>
      <c r="L8" s="87">
        <v>1.8280000000000001E-2</v>
      </c>
      <c r="M8" s="152">
        <v>0.66535999999999995</v>
      </c>
    </row>
    <row r="9" spans="1:13">
      <c r="A9" s="785" t="s">
        <v>63</v>
      </c>
      <c r="B9" s="181">
        <v>4896</v>
      </c>
      <c r="C9" s="181">
        <v>3325</v>
      </c>
      <c r="D9" s="84">
        <v>0</v>
      </c>
      <c r="E9" s="85">
        <v>0</v>
      </c>
      <c r="F9" s="84">
        <v>4321</v>
      </c>
      <c r="G9" s="85">
        <v>2963</v>
      </c>
      <c r="H9" s="84">
        <v>569</v>
      </c>
      <c r="I9" s="85">
        <v>358</v>
      </c>
      <c r="J9" s="84">
        <v>0</v>
      </c>
      <c r="K9" s="98">
        <v>0</v>
      </c>
      <c r="L9" s="84">
        <v>6</v>
      </c>
      <c r="M9" s="178">
        <v>4</v>
      </c>
    </row>
    <row r="10" spans="1:13">
      <c r="A10" s="785"/>
      <c r="B10" s="182">
        <v>1</v>
      </c>
      <c r="C10" s="131">
        <v>0.67913000000000001</v>
      </c>
      <c r="D10" s="87" t="s">
        <v>472</v>
      </c>
      <c r="E10" s="150" t="s">
        <v>472</v>
      </c>
      <c r="F10" s="87">
        <v>0.88256000000000001</v>
      </c>
      <c r="G10" s="150">
        <v>0.68572</v>
      </c>
      <c r="H10" s="87">
        <v>0.11622</v>
      </c>
      <c r="I10" s="150">
        <v>0.62917000000000001</v>
      </c>
      <c r="J10" s="87" t="s">
        <v>472</v>
      </c>
      <c r="K10" s="150" t="s">
        <v>472</v>
      </c>
      <c r="L10" s="87">
        <v>1.23E-3</v>
      </c>
      <c r="M10" s="152">
        <v>0.66666999999999998</v>
      </c>
    </row>
    <row r="11" spans="1:13">
      <c r="A11" s="785" t="s">
        <v>64</v>
      </c>
      <c r="B11" s="181">
        <v>2630</v>
      </c>
      <c r="C11" s="181">
        <v>1726</v>
      </c>
      <c r="D11" s="84">
        <v>0</v>
      </c>
      <c r="E11" s="85">
        <v>0</v>
      </c>
      <c r="F11" s="84">
        <v>2372</v>
      </c>
      <c r="G11" s="85">
        <v>1567</v>
      </c>
      <c r="H11" s="84">
        <v>184</v>
      </c>
      <c r="I11" s="85">
        <v>109</v>
      </c>
      <c r="J11" s="84">
        <v>52</v>
      </c>
      <c r="K11" s="98">
        <v>33</v>
      </c>
      <c r="L11" s="84">
        <v>22</v>
      </c>
      <c r="M11" s="178">
        <v>17</v>
      </c>
    </row>
    <row r="12" spans="1:13">
      <c r="A12" s="785"/>
      <c r="B12" s="182">
        <v>1</v>
      </c>
      <c r="C12" s="131">
        <v>0.65627000000000002</v>
      </c>
      <c r="D12" s="87" t="s">
        <v>472</v>
      </c>
      <c r="E12" s="150" t="s">
        <v>472</v>
      </c>
      <c r="F12" s="87">
        <v>0.90190000000000003</v>
      </c>
      <c r="G12" s="150">
        <v>0.66061999999999999</v>
      </c>
      <c r="H12" s="87">
        <v>6.9959999999999994E-2</v>
      </c>
      <c r="I12" s="150">
        <v>0.59238999999999997</v>
      </c>
      <c r="J12" s="87">
        <v>1.9769999999999999E-2</v>
      </c>
      <c r="K12" s="150">
        <v>0.63461999999999996</v>
      </c>
      <c r="L12" s="87">
        <v>8.3700000000000007E-3</v>
      </c>
      <c r="M12" s="152">
        <v>0.77273000000000003</v>
      </c>
    </row>
    <row r="13" spans="1:13">
      <c r="A13" s="785" t="s">
        <v>65</v>
      </c>
      <c r="B13" s="181">
        <v>1301</v>
      </c>
      <c r="C13" s="181">
        <v>834</v>
      </c>
      <c r="D13" s="84">
        <v>0</v>
      </c>
      <c r="E13" s="85">
        <v>0</v>
      </c>
      <c r="F13" s="84">
        <v>938</v>
      </c>
      <c r="G13" s="85">
        <v>612</v>
      </c>
      <c r="H13" s="84">
        <v>349</v>
      </c>
      <c r="I13" s="85">
        <v>217</v>
      </c>
      <c r="J13" s="84">
        <v>14</v>
      </c>
      <c r="K13" s="98">
        <v>5</v>
      </c>
      <c r="L13" s="84">
        <v>0</v>
      </c>
      <c r="M13" s="178">
        <v>0</v>
      </c>
    </row>
    <row r="14" spans="1:13">
      <c r="A14" s="785"/>
      <c r="B14" s="182">
        <v>1</v>
      </c>
      <c r="C14" s="131">
        <v>0.64105000000000001</v>
      </c>
      <c r="D14" s="87" t="s">
        <v>472</v>
      </c>
      <c r="E14" s="150" t="s">
        <v>472</v>
      </c>
      <c r="F14" s="87">
        <v>0.72097999999999995</v>
      </c>
      <c r="G14" s="150">
        <v>0.65244999999999997</v>
      </c>
      <c r="H14" s="87">
        <v>0.26826</v>
      </c>
      <c r="I14" s="150">
        <v>0.62178</v>
      </c>
      <c r="J14" s="87">
        <v>1.076E-2</v>
      </c>
      <c r="K14" s="150">
        <v>0.35714000000000001</v>
      </c>
      <c r="L14" s="87" t="s">
        <v>472</v>
      </c>
      <c r="M14" s="152" t="s">
        <v>472</v>
      </c>
    </row>
    <row r="15" spans="1:13">
      <c r="A15" s="785" t="s">
        <v>66</v>
      </c>
      <c r="B15" s="181">
        <v>1554</v>
      </c>
      <c r="C15" s="181">
        <v>1125</v>
      </c>
      <c r="D15" s="84">
        <v>0</v>
      </c>
      <c r="E15" s="85">
        <v>0</v>
      </c>
      <c r="F15" s="84">
        <v>1470</v>
      </c>
      <c r="G15" s="85">
        <v>1062</v>
      </c>
      <c r="H15" s="84">
        <v>17</v>
      </c>
      <c r="I15" s="85">
        <v>10</v>
      </c>
      <c r="J15" s="84">
        <v>67</v>
      </c>
      <c r="K15" s="98">
        <v>53</v>
      </c>
      <c r="L15" s="84">
        <v>0</v>
      </c>
      <c r="M15" s="178">
        <v>0</v>
      </c>
    </row>
    <row r="16" spans="1:13">
      <c r="A16" s="785"/>
      <c r="B16" s="182">
        <v>1</v>
      </c>
      <c r="C16" s="131">
        <v>0.72394000000000003</v>
      </c>
      <c r="D16" s="87" t="s">
        <v>472</v>
      </c>
      <c r="E16" s="150" t="s">
        <v>472</v>
      </c>
      <c r="F16" s="87">
        <v>0.94594999999999996</v>
      </c>
      <c r="G16" s="150">
        <v>0.72245000000000004</v>
      </c>
      <c r="H16" s="87">
        <v>1.094E-2</v>
      </c>
      <c r="I16" s="150">
        <v>0.58823999999999999</v>
      </c>
      <c r="J16" s="87">
        <v>4.3110000000000002E-2</v>
      </c>
      <c r="K16" s="150">
        <v>0.79103999999999997</v>
      </c>
      <c r="L16" s="87" t="s">
        <v>472</v>
      </c>
      <c r="M16" s="152" t="s">
        <v>472</v>
      </c>
    </row>
    <row r="17" spans="1:13">
      <c r="A17" s="785" t="s">
        <v>67</v>
      </c>
      <c r="B17" s="181">
        <v>10996</v>
      </c>
      <c r="C17" s="181">
        <v>7460</v>
      </c>
      <c r="D17" s="84">
        <v>0</v>
      </c>
      <c r="E17" s="85">
        <v>0</v>
      </c>
      <c r="F17" s="84">
        <v>9814</v>
      </c>
      <c r="G17" s="85">
        <v>6830</v>
      </c>
      <c r="H17" s="84">
        <v>938</v>
      </c>
      <c r="I17" s="85">
        <v>462</v>
      </c>
      <c r="J17" s="84">
        <v>71</v>
      </c>
      <c r="K17" s="98">
        <v>40</v>
      </c>
      <c r="L17" s="84">
        <v>173</v>
      </c>
      <c r="M17" s="178">
        <v>128</v>
      </c>
    </row>
    <row r="18" spans="1:13">
      <c r="A18" s="785"/>
      <c r="B18" s="182">
        <v>1</v>
      </c>
      <c r="C18" s="131">
        <v>0.67842999999999998</v>
      </c>
      <c r="D18" s="87" t="s">
        <v>472</v>
      </c>
      <c r="E18" s="150" t="s">
        <v>472</v>
      </c>
      <c r="F18" s="87">
        <v>0.89251000000000003</v>
      </c>
      <c r="G18" s="150">
        <v>0.69594</v>
      </c>
      <c r="H18" s="87">
        <v>8.5300000000000001E-2</v>
      </c>
      <c r="I18" s="150">
        <v>0.49253999999999998</v>
      </c>
      <c r="J18" s="87">
        <v>6.4599999999999996E-3</v>
      </c>
      <c r="K18" s="150">
        <v>0.56337999999999999</v>
      </c>
      <c r="L18" s="87">
        <v>1.5730000000000001E-2</v>
      </c>
      <c r="M18" s="152">
        <v>0.73987999999999998</v>
      </c>
    </row>
    <row r="19" spans="1:13" ht="12.75" customHeight="1">
      <c r="A19" s="785" t="s">
        <v>68</v>
      </c>
      <c r="B19" s="181">
        <v>1181</v>
      </c>
      <c r="C19" s="181">
        <v>817</v>
      </c>
      <c r="D19" s="84">
        <v>0</v>
      </c>
      <c r="E19" s="85">
        <v>0</v>
      </c>
      <c r="F19" s="84">
        <v>1057</v>
      </c>
      <c r="G19" s="85">
        <v>747</v>
      </c>
      <c r="H19" s="84">
        <v>118</v>
      </c>
      <c r="I19" s="85">
        <v>66</v>
      </c>
      <c r="J19" s="84">
        <v>6</v>
      </c>
      <c r="K19" s="98">
        <v>4</v>
      </c>
      <c r="L19" s="84">
        <v>0</v>
      </c>
      <c r="M19" s="178">
        <v>0</v>
      </c>
    </row>
    <row r="20" spans="1:13" ht="12.75" customHeight="1">
      <c r="A20" s="785"/>
      <c r="B20" s="182">
        <v>1</v>
      </c>
      <c r="C20" s="131">
        <v>0.69179000000000002</v>
      </c>
      <c r="D20" s="87" t="s">
        <v>472</v>
      </c>
      <c r="E20" s="150" t="s">
        <v>472</v>
      </c>
      <c r="F20" s="87">
        <v>0.89500000000000002</v>
      </c>
      <c r="G20" s="150">
        <v>0.70672000000000001</v>
      </c>
      <c r="H20" s="87">
        <v>9.9919999999999995E-2</v>
      </c>
      <c r="I20" s="150">
        <v>0.55932000000000004</v>
      </c>
      <c r="J20" s="87">
        <v>5.0800000000000003E-3</v>
      </c>
      <c r="K20" s="150">
        <v>0.66666999999999998</v>
      </c>
      <c r="L20" s="87" t="s">
        <v>472</v>
      </c>
      <c r="M20" s="152" t="s">
        <v>472</v>
      </c>
    </row>
    <row r="21" spans="1:13">
      <c r="A21" s="785" t="s">
        <v>69</v>
      </c>
      <c r="B21" s="181">
        <v>18674</v>
      </c>
      <c r="C21" s="181">
        <v>12236</v>
      </c>
      <c r="D21" s="84">
        <v>0</v>
      </c>
      <c r="E21" s="85">
        <v>0</v>
      </c>
      <c r="F21" s="84">
        <v>17479</v>
      </c>
      <c r="G21" s="85">
        <v>11556</v>
      </c>
      <c r="H21" s="84">
        <v>982</v>
      </c>
      <c r="I21" s="85">
        <v>549</v>
      </c>
      <c r="J21" s="84">
        <v>27</v>
      </c>
      <c r="K21" s="98">
        <v>16</v>
      </c>
      <c r="L21" s="84">
        <v>186</v>
      </c>
      <c r="M21" s="178">
        <v>115</v>
      </c>
    </row>
    <row r="22" spans="1:13">
      <c r="A22" s="785"/>
      <c r="B22" s="182">
        <v>1</v>
      </c>
      <c r="C22" s="131">
        <v>0.65524000000000004</v>
      </c>
      <c r="D22" s="145" t="s">
        <v>472</v>
      </c>
      <c r="E22" s="150" t="s">
        <v>472</v>
      </c>
      <c r="F22" s="87">
        <v>0.93601000000000001</v>
      </c>
      <c r="G22" s="150">
        <v>0.66113999999999995</v>
      </c>
      <c r="H22" s="87">
        <v>5.2589999999999998E-2</v>
      </c>
      <c r="I22" s="150">
        <v>0.55906</v>
      </c>
      <c r="J22" s="87">
        <v>1.4499999999999999E-3</v>
      </c>
      <c r="K22" s="150">
        <v>0.59258999999999995</v>
      </c>
      <c r="L22" s="87">
        <v>9.9600000000000001E-3</v>
      </c>
      <c r="M22" s="152">
        <v>0.61828000000000005</v>
      </c>
    </row>
    <row r="23" spans="1:13" ht="12.75" customHeight="1">
      <c r="A23" s="785" t="s">
        <v>70</v>
      </c>
      <c r="B23" s="181">
        <v>33544</v>
      </c>
      <c r="C23" s="181">
        <v>20277</v>
      </c>
      <c r="D23" s="84">
        <v>0</v>
      </c>
      <c r="E23" s="85">
        <v>0</v>
      </c>
      <c r="F23" s="84">
        <v>27060</v>
      </c>
      <c r="G23" s="85">
        <v>17182</v>
      </c>
      <c r="H23" s="84">
        <v>6146</v>
      </c>
      <c r="I23" s="85">
        <v>2905</v>
      </c>
      <c r="J23" s="84">
        <v>138</v>
      </c>
      <c r="K23" s="98">
        <v>82</v>
      </c>
      <c r="L23" s="84">
        <v>200</v>
      </c>
      <c r="M23" s="178">
        <v>108</v>
      </c>
    </row>
    <row r="24" spans="1:13" ht="12.75" customHeight="1">
      <c r="A24" s="785"/>
      <c r="B24" s="182">
        <v>1</v>
      </c>
      <c r="C24" s="131">
        <v>0.60448999999999997</v>
      </c>
      <c r="D24" s="87" t="s">
        <v>472</v>
      </c>
      <c r="E24" s="150" t="s">
        <v>472</v>
      </c>
      <c r="F24" s="87">
        <v>0.80669999999999997</v>
      </c>
      <c r="G24" s="150">
        <v>0.63495999999999997</v>
      </c>
      <c r="H24" s="87">
        <v>0.18321999999999999</v>
      </c>
      <c r="I24" s="150">
        <v>0.47266999999999998</v>
      </c>
      <c r="J24" s="87">
        <v>4.1099999999999999E-3</v>
      </c>
      <c r="K24" s="150">
        <v>0.59419999999999995</v>
      </c>
      <c r="L24" s="87">
        <v>5.96E-3</v>
      </c>
      <c r="M24" s="152">
        <v>0.54</v>
      </c>
    </row>
    <row r="25" spans="1:13" ht="12.75" customHeight="1">
      <c r="A25" s="785" t="s">
        <v>71</v>
      </c>
      <c r="B25" s="181">
        <v>9534</v>
      </c>
      <c r="C25" s="181">
        <v>6348</v>
      </c>
      <c r="D25" s="84">
        <v>18</v>
      </c>
      <c r="E25" s="85">
        <v>9</v>
      </c>
      <c r="F25" s="84">
        <v>8102</v>
      </c>
      <c r="G25" s="85">
        <v>5684</v>
      </c>
      <c r="H25" s="84">
        <v>1220</v>
      </c>
      <c r="I25" s="85">
        <v>555</v>
      </c>
      <c r="J25" s="84">
        <v>94</v>
      </c>
      <c r="K25" s="98">
        <v>39</v>
      </c>
      <c r="L25" s="84">
        <v>100</v>
      </c>
      <c r="M25" s="178">
        <v>61</v>
      </c>
    </row>
    <row r="26" spans="1:13" ht="12.75" customHeight="1">
      <c r="A26" s="785"/>
      <c r="B26" s="182">
        <v>1</v>
      </c>
      <c r="C26" s="131">
        <v>0.66583000000000003</v>
      </c>
      <c r="D26" s="87">
        <v>1.89E-3</v>
      </c>
      <c r="E26" s="150">
        <v>0.5</v>
      </c>
      <c r="F26" s="87">
        <v>0.8498</v>
      </c>
      <c r="G26" s="150">
        <v>0.70155999999999996</v>
      </c>
      <c r="H26" s="87">
        <v>0.12795999999999999</v>
      </c>
      <c r="I26" s="150">
        <v>0.45491999999999999</v>
      </c>
      <c r="J26" s="87">
        <v>9.8600000000000007E-3</v>
      </c>
      <c r="K26" s="150">
        <v>0.41488999999999998</v>
      </c>
      <c r="L26" s="87">
        <v>1.0489999999999999E-2</v>
      </c>
      <c r="M26" s="152">
        <v>0.61</v>
      </c>
    </row>
    <row r="27" spans="1:13">
      <c r="A27" s="785" t="s">
        <v>72</v>
      </c>
      <c r="B27" s="181">
        <v>3025</v>
      </c>
      <c r="C27" s="181">
        <v>1776</v>
      </c>
      <c r="D27" s="84">
        <v>3</v>
      </c>
      <c r="E27" s="85">
        <v>0</v>
      </c>
      <c r="F27" s="84">
        <v>2198</v>
      </c>
      <c r="G27" s="85">
        <v>1300</v>
      </c>
      <c r="H27" s="84">
        <v>733</v>
      </c>
      <c r="I27" s="85">
        <v>437</v>
      </c>
      <c r="J27" s="84">
        <v>73</v>
      </c>
      <c r="K27" s="98">
        <v>38</v>
      </c>
      <c r="L27" s="84">
        <v>18</v>
      </c>
      <c r="M27" s="178">
        <v>1</v>
      </c>
    </row>
    <row r="28" spans="1:13">
      <c r="A28" s="785"/>
      <c r="B28" s="182">
        <v>1</v>
      </c>
      <c r="C28" s="131">
        <v>0.58711000000000002</v>
      </c>
      <c r="D28" s="87">
        <v>9.8999999999999999E-4</v>
      </c>
      <c r="E28" s="150" t="s">
        <v>472</v>
      </c>
      <c r="F28" s="87">
        <v>0.72660999999999998</v>
      </c>
      <c r="G28" s="150">
        <v>0.59145000000000003</v>
      </c>
      <c r="H28" s="87">
        <v>0.24231</v>
      </c>
      <c r="I28" s="150">
        <v>0.59618000000000004</v>
      </c>
      <c r="J28" s="87">
        <v>2.4129999999999999E-2</v>
      </c>
      <c r="K28" s="150">
        <v>0.52054999999999996</v>
      </c>
      <c r="L28" s="87">
        <v>5.9500000000000004E-3</v>
      </c>
      <c r="M28" s="152">
        <v>5.5559999999999998E-2</v>
      </c>
    </row>
    <row r="29" spans="1:13">
      <c r="A29" s="785" t="s">
        <v>73</v>
      </c>
      <c r="B29" s="181">
        <v>4743</v>
      </c>
      <c r="C29" s="181">
        <v>2906</v>
      </c>
      <c r="D29" s="84">
        <v>0</v>
      </c>
      <c r="E29" s="85">
        <v>0</v>
      </c>
      <c r="F29" s="84">
        <v>4543</v>
      </c>
      <c r="G29" s="85">
        <v>2766</v>
      </c>
      <c r="H29" s="84">
        <v>135</v>
      </c>
      <c r="I29" s="85">
        <v>88</v>
      </c>
      <c r="J29" s="84">
        <v>49</v>
      </c>
      <c r="K29" s="98">
        <v>39</v>
      </c>
      <c r="L29" s="84">
        <v>16</v>
      </c>
      <c r="M29" s="178">
        <v>13</v>
      </c>
    </row>
    <row r="30" spans="1:13">
      <c r="A30" s="785"/>
      <c r="B30" s="182">
        <v>1</v>
      </c>
      <c r="C30" s="131">
        <v>0.61268999999999996</v>
      </c>
      <c r="D30" s="87" t="s">
        <v>472</v>
      </c>
      <c r="E30" s="150" t="s">
        <v>472</v>
      </c>
      <c r="F30" s="87">
        <v>0.95782999999999996</v>
      </c>
      <c r="G30" s="150">
        <v>0.60885</v>
      </c>
      <c r="H30" s="87">
        <v>2.8459999999999999E-2</v>
      </c>
      <c r="I30" s="150">
        <v>0.65185000000000004</v>
      </c>
      <c r="J30" s="87">
        <v>1.0330000000000001E-2</v>
      </c>
      <c r="K30" s="150">
        <v>0.79591999999999996</v>
      </c>
      <c r="L30" s="87">
        <v>3.3700000000000002E-3</v>
      </c>
      <c r="M30" s="152">
        <v>0.8125</v>
      </c>
    </row>
    <row r="31" spans="1:13" ht="12.75" customHeight="1">
      <c r="A31" s="785" t="s">
        <v>74</v>
      </c>
      <c r="B31" s="181">
        <v>2404</v>
      </c>
      <c r="C31" s="181">
        <v>1592</v>
      </c>
      <c r="D31" s="84">
        <v>0</v>
      </c>
      <c r="E31" s="85">
        <v>0</v>
      </c>
      <c r="F31" s="84">
        <v>2049</v>
      </c>
      <c r="G31" s="85">
        <v>1392</v>
      </c>
      <c r="H31" s="84">
        <v>332</v>
      </c>
      <c r="I31" s="85">
        <v>183</v>
      </c>
      <c r="J31" s="84">
        <v>13</v>
      </c>
      <c r="K31" s="98">
        <v>7</v>
      </c>
      <c r="L31" s="84">
        <v>10</v>
      </c>
      <c r="M31" s="178">
        <v>10</v>
      </c>
    </row>
    <row r="32" spans="1:13" ht="12.75" customHeight="1">
      <c r="A32" s="785"/>
      <c r="B32" s="182">
        <v>1</v>
      </c>
      <c r="C32" s="131">
        <v>0.66222999999999999</v>
      </c>
      <c r="D32" s="87" t="s">
        <v>472</v>
      </c>
      <c r="E32" s="150" t="s">
        <v>472</v>
      </c>
      <c r="F32" s="87">
        <v>0.85233000000000003</v>
      </c>
      <c r="G32" s="150">
        <v>0.67935999999999996</v>
      </c>
      <c r="H32" s="87">
        <v>0.1381</v>
      </c>
      <c r="I32" s="150">
        <v>0.55120000000000002</v>
      </c>
      <c r="J32" s="87">
        <v>5.4099999999999999E-3</v>
      </c>
      <c r="K32" s="150">
        <v>0.53846000000000005</v>
      </c>
      <c r="L32" s="87">
        <v>4.1599999999999996E-3</v>
      </c>
      <c r="M32" s="152">
        <v>1</v>
      </c>
    </row>
    <row r="33" spans="1:13" ht="12.75" customHeight="1">
      <c r="A33" s="785" t="s">
        <v>75</v>
      </c>
      <c r="B33" s="186">
        <v>7951</v>
      </c>
      <c r="C33" s="187">
        <v>5208</v>
      </c>
      <c r="D33" s="181">
        <v>78</v>
      </c>
      <c r="E33" s="181">
        <v>56</v>
      </c>
      <c r="F33" s="84">
        <v>6837</v>
      </c>
      <c r="G33" s="85">
        <v>4641</v>
      </c>
      <c r="H33" s="84">
        <v>745</v>
      </c>
      <c r="I33" s="85">
        <v>334</v>
      </c>
      <c r="J33" s="84">
        <v>116</v>
      </c>
      <c r="K33" s="98">
        <v>68</v>
      </c>
      <c r="L33" s="84">
        <v>175</v>
      </c>
      <c r="M33" s="178">
        <v>109</v>
      </c>
    </row>
    <row r="34" spans="1:13" ht="12.75" customHeight="1">
      <c r="A34" s="785"/>
      <c r="B34" s="188">
        <v>1</v>
      </c>
      <c r="C34" s="189">
        <v>0.65500999999999998</v>
      </c>
      <c r="D34" s="131">
        <v>9.8099999999999993E-3</v>
      </c>
      <c r="E34" s="131">
        <v>0.71794999999999998</v>
      </c>
      <c r="F34" s="87">
        <v>0.85989000000000004</v>
      </c>
      <c r="G34" s="150">
        <v>0.67881000000000002</v>
      </c>
      <c r="H34" s="87">
        <v>9.3700000000000006E-2</v>
      </c>
      <c r="I34" s="150">
        <v>0.44832</v>
      </c>
      <c r="J34" s="87">
        <v>1.4590000000000001E-2</v>
      </c>
      <c r="K34" s="150">
        <v>0.58621000000000001</v>
      </c>
      <c r="L34" s="87">
        <v>2.2009999999999998E-2</v>
      </c>
      <c r="M34" s="152">
        <v>0.62285999999999997</v>
      </c>
    </row>
    <row r="35" spans="1:13">
      <c r="A35" s="786" t="s">
        <v>76</v>
      </c>
      <c r="B35" s="190">
        <v>2995</v>
      </c>
      <c r="C35" s="191">
        <v>1789</v>
      </c>
      <c r="D35" s="181">
        <v>0</v>
      </c>
      <c r="E35" s="181">
        <v>0</v>
      </c>
      <c r="F35" s="84">
        <v>2691</v>
      </c>
      <c r="G35" s="85">
        <v>1627</v>
      </c>
      <c r="H35" s="84">
        <v>193</v>
      </c>
      <c r="I35" s="85">
        <v>99</v>
      </c>
      <c r="J35" s="84">
        <v>6</v>
      </c>
      <c r="K35" s="98">
        <v>3</v>
      </c>
      <c r="L35" s="84">
        <v>105</v>
      </c>
      <c r="M35" s="178">
        <v>60</v>
      </c>
    </row>
    <row r="36" spans="1:13">
      <c r="A36" s="787"/>
      <c r="B36" s="192">
        <v>1</v>
      </c>
      <c r="C36" s="193">
        <v>0.59733000000000003</v>
      </c>
      <c r="D36" s="435" t="s">
        <v>472</v>
      </c>
      <c r="E36" s="146" t="s">
        <v>472</v>
      </c>
      <c r="F36" s="104">
        <v>0.89849999999999997</v>
      </c>
      <c r="G36" s="153">
        <v>0.60460999999999998</v>
      </c>
      <c r="H36" s="104">
        <v>6.4439999999999997E-2</v>
      </c>
      <c r="I36" s="153">
        <v>0.51295000000000002</v>
      </c>
      <c r="J36" s="104">
        <v>2E-3</v>
      </c>
      <c r="K36" s="153">
        <v>0.5</v>
      </c>
      <c r="L36" s="104">
        <v>3.5060000000000001E-2</v>
      </c>
      <c r="M36" s="154">
        <v>0.57142999999999999</v>
      </c>
    </row>
    <row r="37" spans="1:13" ht="12.75" customHeight="1">
      <c r="A37" s="838" t="s">
        <v>85</v>
      </c>
      <c r="B37" s="183">
        <v>187656</v>
      </c>
      <c r="C37" s="194">
        <v>121559</v>
      </c>
      <c r="D37" s="184">
        <v>120</v>
      </c>
      <c r="E37" s="184">
        <v>74</v>
      </c>
      <c r="F37" s="105">
        <v>161737</v>
      </c>
      <c r="G37" s="124">
        <v>108513</v>
      </c>
      <c r="H37" s="105">
        <v>22284</v>
      </c>
      <c r="I37" s="124">
        <v>10893</v>
      </c>
      <c r="J37" s="105">
        <v>1338</v>
      </c>
      <c r="K37" s="106">
        <v>716</v>
      </c>
      <c r="L37" s="105">
        <v>2177</v>
      </c>
      <c r="M37" s="185">
        <v>1363</v>
      </c>
    </row>
    <row r="38" spans="1:13" ht="12.75" customHeight="1" thickBot="1">
      <c r="A38" s="839"/>
      <c r="B38" s="398">
        <v>1</v>
      </c>
      <c r="C38" s="351">
        <v>0.64778000000000002</v>
      </c>
      <c r="D38" s="396">
        <v>6.4000000000000005E-4</v>
      </c>
      <c r="E38" s="350">
        <v>0.61667000000000005</v>
      </c>
      <c r="F38" s="396">
        <v>0.86187999999999998</v>
      </c>
      <c r="G38" s="111">
        <v>0.67091999999999996</v>
      </c>
      <c r="H38" s="396">
        <v>0.11874999999999999</v>
      </c>
      <c r="I38" s="111">
        <v>0.48882999999999999</v>
      </c>
      <c r="J38" s="396">
        <v>7.1300000000000001E-3</v>
      </c>
      <c r="K38" s="111">
        <v>0.53512999999999999</v>
      </c>
      <c r="L38" s="396">
        <v>1.1599999999999999E-2</v>
      </c>
      <c r="M38" s="112">
        <v>0.62609000000000004</v>
      </c>
    </row>
    <row r="39" spans="1:13" s="402" customFormat="1"/>
    <row r="40" spans="1:13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3" s="402" customFormat="1"/>
    <row r="42" spans="1:13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3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13" s="402" customFormat="1">
      <c r="A44" s="548"/>
      <c r="B44" s="545"/>
      <c r="C44" s="545"/>
      <c r="D44" s="545"/>
      <c r="E44" s="545"/>
      <c r="F44" s="545"/>
      <c r="G44" s="545"/>
    </row>
    <row r="45" spans="1:13" s="402" customFormat="1">
      <c r="A45" s="766" t="s">
        <v>547</v>
      </c>
      <c r="B45" s="766"/>
      <c r="C45" s="766"/>
      <c r="D45" s="766"/>
      <c r="E45" s="766"/>
      <c r="F45" s="545"/>
      <c r="G45" s="545"/>
    </row>
  </sheetData>
  <mergeCells count="28">
    <mergeCell ref="A45:E45"/>
    <mergeCell ref="A7:A8"/>
    <mergeCell ref="A9:A10"/>
    <mergeCell ref="A11:A12"/>
    <mergeCell ref="A13:A14"/>
    <mergeCell ref="E43:G43"/>
    <mergeCell ref="A1:M1"/>
    <mergeCell ref="A2:A4"/>
    <mergeCell ref="D3:E3"/>
    <mergeCell ref="F3:G3"/>
    <mergeCell ref="H3:I3"/>
    <mergeCell ref="J3:K3"/>
    <mergeCell ref="B2:C3"/>
    <mergeCell ref="D2:M2"/>
    <mergeCell ref="L3:M3"/>
    <mergeCell ref="A5:A6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  <mergeCell ref="A17:A18"/>
    <mergeCell ref="A19:A20"/>
    <mergeCell ref="A21:A22"/>
  </mergeCells>
  <conditionalFormatting sqref="A22:C22">
    <cfRule type="cellIs" dxfId="763" priority="65" stopIfTrue="1" operator="lessThan">
      <formula>0.0005</formula>
    </cfRule>
    <cfRule type="cellIs" dxfId="762" priority="64" stopIfTrue="1" operator="equal">
      <formula>1</formula>
    </cfRule>
  </conditionalFormatting>
  <conditionalFormatting sqref="A5:XFD5">
    <cfRule type="cellIs" dxfId="761" priority="105" stopIfTrue="1" operator="equal">
      <formula>0</formula>
    </cfRule>
  </conditionalFormatting>
  <conditionalFormatting sqref="A6:XFD6">
    <cfRule type="cellIs" dxfId="760" priority="104" stopIfTrue="1" operator="lessThan">
      <formula>0.0005</formula>
    </cfRule>
    <cfRule type="cellIs" dxfId="759" priority="103" stopIfTrue="1" operator="equal">
      <formula>1</formula>
    </cfRule>
  </conditionalFormatting>
  <conditionalFormatting sqref="A8:XFD8">
    <cfRule type="cellIs" dxfId="758" priority="110" stopIfTrue="1" operator="lessThan">
      <formula>0.0005</formula>
    </cfRule>
    <cfRule type="cellIs" dxfId="757" priority="109" stopIfTrue="1" operator="equal">
      <formula>1</formula>
    </cfRule>
  </conditionalFormatting>
  <conditionalFormatting sqref="A9:XFD9">
    <cfRule type="cellIs" dxfId="756" priority="99" stopIfTrue="1" operator="equal">
      <formula>0</formula>
    </cfRule>
  </conditionalFormatting>
  <conditionalFormatting sqref="A10:XFD10">
    <cfRule type="cellIs" dxfId="755" priority="98" stopIfTrue="1" operator="lessThan">
      <formula>0.0005</formula>
    </cfRule>
    <cfRule type="cellIs" dxfId="754" priority="97" stopIfTrue="1" operator="equal">
      <formula>1</formula>
    </cfRule>
  </conditionalFormatting>
  <conditionalFormatting sqref="A11:XFD11">
    <cfRule type="cellIs" dxfId="753" priority="93" stopIfTrue="1" operator="equal">
      <formula>0</formula>
    </cfRule>
  </conditionalFormatting>
  <conditionalFormatting sqref="A12:XFD12">
    <cfRule type="cellIs" dxfId="752" priority="92" stopIfTrue="1" operator="lessThan">
      <formula>0.0005</formula>
    </cfRule>
    <cfRule type="cellIs" dxfId="751" priority="91" stopIfTrue="1" operator="equal">
      <formula>1</formula>
    </cfRule>
  </conditionalFormatting>
  <conditionalFormatting sqref="A13:XFD13">
    <cfRule type="cellIs" dxfId="750" priority="87" stopIfTrue="1" operator="equal">
      <formula>0</formula>
    </cfRule>
  </conditionalFormatting>
  <conditionalFormatting sqref="A14:XFD14">
    <cfRule type="cellIs" dxfId="749" priority="86" stopIfTrue="1" operator="lessThan">
      <formula>0.0005</formula>
    </cfRule>
    <cfRule type="cellIs" dxfId="748" priority="85" stopIfTrue="1" operator="equal">
      <formula>1</formula>
    </cfRule>
  </conditionalFormatting>
  <conditionalFormatting sqref="A15:XFD15">
    <cfRule type="cellIs" dxfId="747" priority="81" stopIfTrue="1" operator="equal">
      <formula>0</formula>
    </cfRule>
  </conditionalFormatting>
  <conditionalFormatting sqref="A16:XFD16">
    <cfRule type="cellIs" dxfId="746" priority="80" stopIfTrue="1" operator="lessThan">
      <formula>0.0005</formula>
    </cfRule>
    <cfRule type="cellIs" dxfId="745" priority="79" stopIfTrue="1" operator="equal">
      <formula>1</formula>
    </cfRule>
  </conditionalFormatting>
  <conditionalFormatting sqref="A17:XFD17">
    <cfRule type="cellIs" dxfId="744" priority="75" stopIfTrue="1" operator="equal">
      <formula>0</formula>
    </cfRule>
  </conditionalFormatting>
  <conditionalFormatting sqref="A18:XFD18">
    <cfRule type="cellIs" dxfId="743" priority="74" stopIfTrue="1" operator="lessThan">
      <formula>0.0005</formula>
    </cfRule>
    <cfRule type="cellIs" dxfId="742" priority="73" stopIfTrue="1" operator="equal">
      <formula>1</formula>
    </cfRule>
  </conditionalFormatting>
  <conditionalFormatting sqref="A19:XFD19">
    <cfRule type="cellIs" dxfId="741" priority="69" stopIfTrue="1" operator="equal">
      <formula>0</formula>
    </cfRule>
  </conditionalFormatting>
  <conditionalFormatting sqref="A20:XFD20">
    <cfRule type="cellIs" dxfId="740" priority="68" stopIfTrue="1" operator="lessThan">
      <formula>0.0005</formula>
    </cfRule>
    <cfRule type="cellIs" dxfId="739" priority="67" stopIfTrue="1" operator="equal">
      <formula>1</formula>
    </cfRule>
  </conditionalFormatting>
  <conditionalFormatting sqref="A21:XFD21">
    <cfRule type="cellIs" dxfId="738" priority="63" stopIfTrue="1" operator="equal">
      <formula>0</formula>
    </cfRule>
  </conditionalFormatting>
  <conditionalFormatting sqref="A23:XFD23">
    <cfRule type="cellIs" dxfId="737" priority="57" stopIfTrue="1" operator="equal">
      <formula>0</formula>
    </cfRule>
  </conditionalFormatting>
  <conditionalFormatting sqref="A24:XFD24">
    <cfRule type="cellIs" dxfId="736" priority="56" stopIfTrue="1" operator="lessThan">
      <formula>0.0005</formula>
    </cfRule>
    <cfRule type="cellIs" dxfId="735" priority="55" stopIfTrue="1" operator="equal">
      <formula>1</formula>
    </cfRule>
  </conditionalFormatting>
  <conditionalFormatting sqref="A25:XFD25">
    <cfRule type="cellIs" dxfId="734" priority="51" stopIfTrue="1" operator="equal">
      <formula>0</formula>
    </cfRule>
  </conditionalFormatting>
  <conditionalFormatting sqref="A26:XFD26">
    <cfRule type="cellIs" dxfId="733" priority="50" stopIfTrue="1" operator="lessThan">
      <formula>0.0005</formula>
    </cfRule>
    <cfRule type="cellIs" dxfId="732" priority="49" stopIfTrue="1" operator="equal">
      <formula>1</formula>
    </cfRule>
  </conditionalFormatting>
  <conditionalFormatting sqref="A27:XFD27">
    <cfRule type="cellIs" dxfId="731" priority="45" stopIfTrue="1" operator="equal">
      <formula>0</formula>
    </cfRule>
  </conditionalFormatting>
  <conditionalFormatting sqref="A28:XFD28">
    <cfRule type="cellIs" dxfId="730" priority="44" stopIfTrue="1" operator="lessThan">
      <formula>0.0005</formula>
    </cfRule>
    <cfRule type="cellIs" dxfId="729" priority="43" stopIfTrue="1" operator="equal">
      <formula>1</formula>
    </cfRule>
  </conditionalFormatting>
  <conditionalFormatting sqref="A29:XFD29">
    <cfRule type="cellIs" dxfId="728" priority="39" stopIfTrue="1" operator="equal">
      <formula>0</formula>
    </cfRule>
  </conditionalFormatting>
  <conditionalFormatting sqref="A30:XFD30">
    <cfRule type="cellIs" dxfId="727" priority="38" stopIfTrue="1" operator="lessThan">
      <formula>0.0005</formula>
    </cfRule>
    <cfRule type="cellIs" dxfId="726" priority="37" stopIfTrue="1" operator="equal">
      <formula>1</formula>
    </cfRule>
  </conditionalFormatting>
  <conditionalFormatting sqref="A31:XFD31">
    <cfRule type="cellIs" dxfId="725" priority="33" stopIfTrue="1" operator="equal">
      <formula>0</formula>
    </cfRule>
  </conditionalFormatting>
  <conditionalFormatting sqref="A32:XFD32">
    <cfRule type="cellIs" dxfId="724" priority="32" stopIfTrue="1" operator="lessThan">
      <formula>0.0005</formula>
    </cfRule>
    <cfRule type="cellIs" dxfId="723" priority="31" stopIfTrue="1" operator="equal">
      <formula>1</formula>
    </cfRule>
  </conditionalFormatting>
  <conditionalFormatting sqref="A33:XFD33">
    <cfRule type="cellIs" dxfId="722" priority="12" stopIfTrue="1" operator="equal">
      <formula>0</formula>
    </cfRule>
  </conditionalFormatting>
  <conditionalFormatting sqref="A34:XFD34">
    <cfRule type="cellIs" dxfId="721" priority="11" stopIfTrue="1" operator="lessThan">
      <formula>0.0005</formula>
    </cfRule>
    <cfRule type="cellIs" dxfId="720" priority="10" stopIfTrue="1" operator="equal">
      <formula>1</formula>
    </cfRule>
  </conditionalFormatting>
  <conditionalFormatting sqref="A35:XFD35">
    <cfRule type="cellIs" dxfId="719" priority="9" stopIfTrue="1" operator="equal">
      <formula>0</formula>
    </cfRule>
  </conditionalFormatting>
  <conditionalFormatting sqref="A36:XFD36">
    <cfRule type="cellIs" dxfId="718" priority="8" stopIfTrue="1" operator="lessThan">
      <formula>0.0005</formula>
    </cfRule>
    <cfRule type="cellIs" dxfId="717" priority="7" stopIfTrue="1" operator="equal">
      <formula>1</formula>
    </cfRule>
  </conditionalFormatting>
  <conditionalFormatting sqref="A37:XFD37">
    <cfRule type="cellIs" dxfId="716" priority="6" stopIfTrue="1" operator="equal">
      <formula>0</formula>
    </cfRule>
  </conditionalFormatting>
  <conditionalFormatting sqref="A38:XFD38">
    <cfRule type="cellIs" dxfId="715" priority="2" stopIfTrue="1" operator="equal">
      <formula>1</formula>
    </cfRule>
    <cfRule type="cellIs" dxfId="714" priority="3" stopIfTrue="1" operator="lessThan">
      <formula>0.0005</formula>
    </cfRule>
  </conditionalFormatting>
  <conditionalFormatting sqref="B7:IV7">
    <cfRule type="cellIs" dxfId="713" priority="114" stopIfTrue="1" operator="equal">
      <formula>0</formula>
    </cfRule>
  </conditionalFormatting>
  <conditionalFormatting sqref="D22">
    <cfRule type="cellIs" dxfId="712" priority="1" stopIfTrue="1" operator="equal">
      <formula>0</formula>
    </cfRule>
  </conditionalFormatting>
  <conditionalFormatting sqref="E22:IV22">
    <cfRule type="cellIs" dxfId="711" priority="62" stopIfTrue="1" operator="lessThan">
      <formula>0.0005</formula>
    </cfRule>
    <cfRule type="cellIs" dxfId="710" priority="61" stopIfTrue="1" operator="equal">
      <formula>1</formula>
    </cfRule>
  </conditionalFormatting>
  <hyperlinks>
    <hyperlink ref="E43" r:id="rId1" xr:uid="{A18B441C-CFF4-45E9-81B4-E042CB085864}"/>
    <hyperlink ref="E43:G43" r:id="rId2" display="http://dx.doi.org/10.4232/1.14582 " xr:uid="{99C9A7B0-5A1D-449D-BAE5-B14BE1FD04EF}"/>
    <hyperlink ref="A45" r:id="rId3" display="Publikation und Tabellen stehen unter der Lizenz CC BY-SA DEED 4.0." xr:uid="{120E8B62-A71A-4DFB-8092-B4D5E67D51E3}"/>
    <hyperlink ref="A45:E45" r:id="rId4" display="Die Tabellen stehen unter der Lizenz CC BY-SA DEED 4.0." xr:uid="{B4279FE4-5AD3-43C6-B646-FD645049840C}"/>
  </hyperlinks>
  <pageMargins left="0.78740157480314965" right="0.78740157480314965" top="0.98425196850393704" bottom="0.98425196850393704" header="0.51181102362204722" footer="0.51181102362204722"/>
  <pageSetup paperSize="9" scale="70" orientation="landscape" r:id="rId5"/>
  <headerFooter scaleWithDoc="0" alignWithMargins="0"/>
  <legacyDrawingHF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6FF8-47C2-44C3-B485-7A5D9FF75A50}">
  <sheetPr>
    <pageSetUpPr fitToPage="1"/>
  </sheetPr>
  <dimension ref="A1:W47"/>
  <sheetViews>
    <sheetView view="pageBreakPreview" zoomScaleNormal="100" zoomScaleSheetLayoutView="100" workbookViewId="0">
      <selection sqref="A1:R1"/>
    </sheetView>
  </sheetViews>
  <sheetFormatPr baseColWidth="10" defaultRowHeight="12.75"/>
  <cols>
    <col min="1" max="1" width="14.7109375" style="20" customWidth="1"/>
    <col min="2" max="18" width="9.7109375" style="20" customWidth="1"/>
    <col min="19" max="19" width="2.7109375" style="402" customWidth="1"/>
    <col min="20" max="20" width="0" style="20" hidden="1" customWidth="1"/>
    <col min="21" max="16384" width="11.42578125" style="20"/>
  </cols>
  <sheetData>
    <row r="1" spans="1:23" s="19" customFormat="1" ht="39.950000000000003" customHeight="1" thickBot="1">
      <c r="A1" s="845" t="str">
        <f>"Tabelle 4: Finanzierung im Rechnungsjahr (in Tausend Euro) nach Ländern " &amp;Hilfswerte!B1</f>
        <v>Tabelle 4: Finanzierung im Rechnungsjahr (in Tausend Euro) nach Ländern 2023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558"/>
      <c r="T1" s="34"/>
      <c r="U1" s="34"/>
      <c r="V1" s="34"/>
      <c r="W1" s="35"/>
    </row>
    <row r="2" spans="1:23" ht="12.75" customHeight="1">
      <c r="A2" s="806" t="s">
        <v>12</v>
      </c>
      <c r="B2" s="798" t="s">
        <v>77</v>
      </c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8"/>
    </row>
    <row r="3" spans="1:23" ht="12.75" customHeight="1">
      <c r="A3" s="807"/>
      <c r="B3" s="800"/>
      <c r="C3" s="849" t="s">
        <v>13</v>
      </c>
      <c r="D3" s="849"/>
      <c r="E3" s="849"/>
      <c r="F3" s="849"/>
      <c r="G3" s="849"/>
      <c r="H3" s="849"/>
      <c r="I3" s="849"/>
      <c r="J3" s="849"/>
      <c r="K3" s="849"/>
      <c r="L3" s="849"/>
      <c r="M3" s="849"/>
      <c r="N3" s="849"/>
      <c r="O3" s="849"/>
      <c r="P3" s="849"/>
      <c r="Q3" s="849"/>
      <c r="R3" s="850"/>
      <c r="T3" s="20" t="s">
        <v>0</v>
      </c>
    </row>
    <row r="4" spans="1:23" ht="36.75" customHeight="1">
      <c r="A4" s="807"/>
      <c r="B4" s="800"/>
      <c r="C4" s="853" t="s">
        <v>32</v>
      </c>
      <c r="D4" s="849" t="s">
        <v>25</v>
      </c>
      <c r="E4" s="849"/>
      <c r="F4" s="849"/>
      <c r="G4" s="849"/>
      <c r="H4" s="849"/>
      <c r="I4" s="853" t="s">
        <v>26</v>
      </c>
      <c r="J4" s="853"/>
      <c r="K4" s="853"/>
      <c r="L4" s="853"/>
      <c r="M4" s="853"/>
      <c r="N4" s="853"/>
      <c r="O4" s="853"/>
      <c r="P4" s="853"/>
      <c r="Q4" s="853"/>
      <c r="R4" s="795" t="s">
        <v>27</v>
      </c>
    </row>
    <row r="5" spans="1:23" ht="10.5" customHeight="1">
      <c r="A5" s="807"/>
      <c r="B5" s="800"/>
      <c r="C5" s="853"/>
      <c r="D5" s="852" t="s">
        <v>23</v>
      </c>
      <c r="E5" s="851"/>
      <c r="F5" s="851"/>
      <c r="G5" s="851" t="s">
        <v>28</v>
      </c>
      <c r="H5" s="851" t="s">
        <v>12</v>
      </c>
      <c r="I5" s="851" t="s">
        <v>29</v>
      </c>
      <c r="J5" s="852" t="s">
        <v>22</v>
      </c>
      <c r="K5" s="851"/>
      <c r="L5" s="851"/>
      <c r="M5" s="854" t="s">
        <v>79</v>
      </c>
      <c r="N5" s="854" t="s">
        <v>80</v>
      </c>
      <c r="O5" s="855" t="s">
        <v>14</v>
      </c>
      <c r="P5" s="854"/>
      <c r="Q5" s="854" t="s">
        <v>33</v>
      </c>
      <c r="R5" s="795"/>
    </row>
    <row r="6" spans="1:23" s="36" customFormat="1" ht="61.5" customHeight="1">
      <c r="A6" s="808"/>
      <c r="B6" s="846"/>
      <c r="C6" s="853"/>
      <c r="D6" s="585"/>
      <c r="E6" s="600" t="s">
        <v>30</v>
      </c>
      <c r="F6" s="600" t="s">
        <v>31</v>
      </c>
      <c r="G6" s="851"/>
      <c r="H6" s="851"/>
      <c r="I6" s="851"/>
      <c r="J6" s="602"/>
      <c r="K6" s="600" t="s">
        <v>384</v>
      </c>
      <c r="L6" s="600" t="s">
        <v>385</v>
      </c>
      <c r="M6" s="854"/>
      <c r="N6" s="854"/>
      <c r="O6" s="602"/>
      <c r="P6" s="600" t="s">
        <v>386</v>
      </c>
      <c r="Q6" s="854"/>
      <c r="R6" s="795"/>
      <c r="S6" s="559"/>
    </row>
    <row r="7" spans="1:23" s="21" customFormat="1">
      <c r="A7" s="856" t="s">
        <v>61</v>
      </c>
      <c r="B7" s="207">
        <v>254331.348</v>
      </c>
      <c r="C7" s="98">
        <v>77666.073999999993</v>
      </c>
      <c r="D7" s="416">
        <v>52959.805999999997</v>
      </c>
      <c r="E7" s="98">
        <v>49517.535000000003</v>
      </c>
      <c r="F7" s="98">
        <v>3442.2710000000002</v>
      </c>
      <c r="G7" s="201">
        <v>6901.0810000000001</v>
      </c>
      <c r="H7" s="85">
        <v>20877.841</v>
      </c>
      <c r="I7" s="158">
        <v>826.84100000000001</v>
      </c>
      <c r="J7" s="158">
        <v>70335.922000000006</v>
      </c>
      <c r="K7" s="159">
        <v>67803.866999999998</v>
      </c>
      <c r="L7" s="159">
        <v>1349.0940000000001</v>
      </c>
      <c r="M7" s="418">
        <v>6840.6959999999999</v>
      </c>
      <c r="N7" s="419">
        <v>2201.2339999999999</v>
      </c>
      <c r="O7" s="181">
        <v>325.22300000000001</v>
      </c>
      <c r="P7" s="159">
        <v>173.834</v>
      </c>
      <c r="Q7" s="202">
        <v>2536.4960000000001</v>
      </c>
      <c r="R7" s="160">
        <v>12860.134</v>
      </c>
      <c r="S7" s="404"/>
      <c r="T7" s="37">
        <v>10747479</v>
      </c>
    </row>
    <row r="8" spans="1:23" s="22" customFormat="1" ht="11.25" customHeight="1">
      <c r="A8" s="785"/>
      <c r="B8" s="197">
        <v>1</v>
      </c>
      <c r="C8" s="131">
        <v>0.30536999999999997</v>
      </c>
      <c r="D8" s="198">
        <v>0.20823</v>
      </c>
      <c r="E8" s="131">
        <v>0.93500000000000005</v>
      </c>
      <c r="F8" s="131">
        <v>6.5000000000000002E-2</v>
      </c>
      <c r="G8" s="197">
        <v>2.7130000000000001E-2</v>
      </c>
      <c r="H8" s="189">
        <v>8.2089999999999996E-2</v>
      </c>
      <c r="I8" s="198">
        <v>3.2499999999999999E-3</v>
      </c>
      <c r="J8" s="198">
        <v>0.27655000000000002</v>
      </c>
      <c r="K8" s="131">
        <v>0.96399999999999997</v>
      </c>
      <c r="L8" s="131">
        <v>1.9179999999999999E-2</v>
      </c>
      <c r="M8" s="197">
        <v>2.69E-2</v>
      </c>
      <c r="N8" s="197">
        <v>8.6499999999999997E-3</v>
      </c>
      <c r="O8" s="150">
        <v>1.2800000000000001E-3</v>
      </c>
      <c r="P8" s="131">
        <v>0.53451000000000004</v>
      </c>
      <c r="Q8" s="197">
        <v>9.9699999999999997E-3</v>
      </c>
      <c r="R8" s="227">
        <v>5.0560000000000001E-2</v>
      </c>
      <c r="S8" s="551"/>
    </row>
    <row r="9" spans="1:23" s="21" customFormat="1" ht="12.75" customHeight="1">
      <c r="A9" s="785" t="s">
        <v>62</v>
      </c>
      <c r="B9" s="212">
        <v>259935.28200000001</v>
      </c>
      <c r="C9" s="203">
        <v>80843.891000000003</v>
      </c>
      <c r="D9" s="417">
        <v>72852.695000000007</v>
      </c>
      <c r="E9" s="203">
        <v>68083.429999999993</v>
      </c>
      <c r="F9" s="203">
        <v>4769.2650000000003</v>
      </c>
      <c r="G9" s="204">
        <v>8267.5130000000008</v>
      </c>
      <c r="H9" s="205">
        <v>25291.249</v>
      </c>
      <c r="I9" s="155">
        <v>3792.2220000000002</v>
      </c>
      <c r="J9" s="155">
        <v>43081.675999999999</v>
      </c>
      <c r="K9" s="156">
        <v>41275.161</v>
      </c>
      <c r="L9" s="156">
        <v>0</v>
      </c>
      <c r="M9" s="204">
        <v>10828.03</v>
      </c>
      <c r="N9" s="206">
        <v>0</v>
      </c>
      <c r="O9" s="199">
        <v>3048.9929999999999</v>
      </c>
      <c r="P9" s="156">
        <v>1855.252</v>
      </c>
      <c r="Q9" s="206">
        <v>3109.2730000000001</v>
      </c>
      <c r="R9" s="157">
        <v>8819.74</v>
      </c>
      <c r="S9" s="404"/>
      <c r="T9" s="37">
        <v>12502281</v>
      </c>
    </row>
    <row r="10" spans="1:23" s="22" customFormat="1" ht="12.75" customHeight="1">
      <c r="A10" s="785"/>
      <c r="B10" s="197">
        <v>1</v>
      </c>
      <c r="C10" s="131">
        <v>0.31102000000000002</v>
      </c>
      <c r="D10" s="198">
        <v>0.28027000000000002</v>
      </c>
      <c r="E10" s="131">
        <v>0.93454000000000004</v>
      </c>
      <c r="F10" s="131">
        <v>6.5460000000000004E-2</v>
      </c>
      <c r="G10" s="197">
        <v>3.1809999999999998E-2</v>
      </c>
      <c r="H10" s="189">
        <v>9.7299999999999998E-2</v>
      </c>
      <c r="I10" s="198">
        <v>1.4590000000000001E-2</v>
      </c>
      <c r="J10" s="198">
        <v>0.16574</v>
      </c>
      <c r="K10" s="131">
        <v>0.95806999999999998</v>
      </c>
      <c r="L10" s="131" t="s">
        <v>472</v>
      </c>
      <c r="M10" s="197">
        <v>4.1660000000000003E-2</v>
      </c>
      <c r="N10" s="197" t="s">
        <v>472</v>
      </c>
      <c r="O10" s="150">
        <v>1.1730000000000001E-2</v>
      </c>
      <c r="P10" s="131">
        <v>0.60848000000000002</v>
      </c>
      <c r="Q10" s="197">
        <v>1.196E-2</v>
      </c>
      <c r="R10" s="227">
        <v>3.3930000000000002E-2</v>
      </c>
      <c r="S10" s="551"/>
    </row>
    <row r="11" spans="1:23" s="21" customFormat="1" ht="12.75" customHeight="1">
      <c r="A11" s="785" t="s">
        <v>63</v>
      </c>
      <c r="B11" s="212">
        <v>66792.303</v>
      </c>
      <c r="C11" s="203">
        <v>14263.862999999999</v>
      </c>
      <c r="D11" s="417">
        <v>0</v>
      </c>
      <c r="E11" s="203">
        <v>0</v>
      </c>
      <c r="F11" s="203">
        <v>0</v>
      </c>
      <c r="G11" s="204">
        <v>0</v>
      </c>
      <c r="H11" s="205">
        <v>31614.949000000001</v>
      </c>
      <c r="I11" s="155">
        <v>430.69099999999997</v>
      </c>
      <c r="J11" s="155">
        <v>15029.409</v>
      </c>
      <c r="K11" s="156">
        <v>13402.52</v>
      </c>
      <c r="L11" s="156">
        <v>688.08399999999995</v>
      </c>
      <c r="M11" s="204">
        <v>4427.299</v>
      </c>
      <c r="N11" s="206">
        <v>11.8</v>
      </c>
      <c r="O11" s="199">
        <v>485.29300000000001</v>
      </c>
      <c r="P11" s="156">
        <v>454.72500000000002</v>
      </c>
      <c r="Q11" s="206">
        <v>487.04399999999998</v>
      </c>
      <c r="R11" s="157">
        <v>41.954999999999998</v>
      </c>
      <c r="S11" s="404"/>
      <c r="T11" s="37">
        <v>3405342</v>
      </c>
    </row>
    <row r="12" spans="1:23" s="22" customFormat="1" ht="12.75" customHeight="1">
      <c r="A12" s="785"/>
      <c r="B12" s="197">
        <v>1</v>
      </c>
      <c r="C12" s="131">
        <v>0.21356</v>
      </c>
      <c r="D12" s="198" t="s">
        <v>472</v>
      </c>
      <c r="E12" s="131" t="s">
        <v>472</v>
      </c>
      <c r="F12" s="131" t="s">
        <v>472</v>
      </c>
      <c r="G12" s="197" t="s">
        <v>472</v>
      </c>
      <c r="H12" s="189">
        <v>0.47332999999999997</v>
      </c>
      <c r="I12" s="198">
        <v>6.45E-3</v>
      </c>
      <c r="J12" s="198">
        <v>0.22502</v>
      </c>
      <c r="K12" s="131">
        <v>0.89175000000000004</v>
      </c>
      <c r="L12" s="131">
        <v>4.5780000000000001E-2</v>
      </c>
      <c r="M12" s="197">
        <v>6.6280000000000006E-2</v>
      </c>
      <c r="N12" s="197">
        <v>1.8000000000000001E-4</v>
      </c>
      <c r="O12" s="150">
        <v>7.2700000000000004E-3</v>
      </c>
      <c r="P12" s="131">
        <v>0.93701000000000001</v>
      </c>
      <c r="Q12" s="197">
        <v>7.2899999999999996E-3</v>
      </c>
      <c r="R12" s="227">
        <v>6.3000000000000003E-4</v>
      </c>
      <c r="S12" s="551"/>
    </row>
    <row r="13" spans="1:23" s="21" customFormat="1" ht="12.75" customHeight="1">
      <c r="A13" s="785" t="s">
        <v>64</v>
      </c>
      <c r="B13" s="212">
        <v>20215.192999999999</v>
      </c>
      <c r="C13" s="203">
        <v>4072.183</v>
      </c>
      <c r="D13" s="417">
        <v>1680.346</v>
      </c>
      <c r="E13" s="203">
        <v>1680.346</v>
      </c>
      <c r="F13" s="203">
        <v>0</v>
      </c>
      <c r="G13" s="204">
        <v>5110.1970000000001</v>
      </c>
      <c r="H13" s="205">
        <v>2965.895</v>
      </c>
      <c r="I13" s="155">
        <v>0</v>
      </c>
      <c r="J13" s="155">
        <v>3935.549</v>
      </c>
      <c r="K13" s="156">
        <v>3778.0749999999998</v>
      </c>
      <c r="L13" s="156">
        <v>122.301</v>
      </c>
      <c r="M13" s="204">
        <v>1078.807</v>
      </c>
      <c r="N13" s="206">
        <v>111.80500000000001</v>
      </c>
      <c r="O13" s="199">
        <v>907.14200000000005</v>
      </c>
      <c r="P13" s="156">
        <v>875.23400000000004</v>
      </c>
      <c r="Q13" s="206">
        <v>156.43600000000001</v>
      </c>
      <c r="R13" s="157">
        <v>196.833</v>
      </c>
      <c r="S13" s="404"/>
      <c r="T13" s="37">
        <v>2541950</v>
      </c>
    </row>
    <row r="14" spans="1:23" s="22" customFormat="1" ht="12.75" customHeight="1">
      <c r="A14" s="785"/>
      <c r="B14" s="197">
        <v>1</v>
      </c>
      <c r="C14" s="131">
        <v>0.20144000000000001</v>
      </c>
      <c r="D14" s="198">
        <v>8.3119999999999999E-2</v>
      </c>
      <c r="E14" s="131">
        <v>1</v>
      </c>
      <c r="F14" s="131" t="s">
        <v>472</v>
      </c>
      <c r="G14" s="197">
        <v>0.25279000000000001</v>
      </c>
      <c r="H14" s="189">
        <v>0.14671999999999999</v>
      </c>
      <c r="I14" s="198" t="s">
        <v>472</v>
      </c>
      <c r="J14" s="198">
        <v>0.19467999999999999</v>
      </c>
      <c r="K14" s="131">
        <v>0.95999000000000001</v>
      </c>
      <c r="L14" s="131">
        <v>3.108E-2</v>
      </c>
      <c r="M14" s="197">
        <v>5.3370000000000001E-2</v>
      </c>
      <c r="N14" s="197">
        <v>5.5300000000000002E-3</v>
      </c>
      <c r="O14" s="150">
        <v>4.487E-2</v>
      </c>
      <c r="P14" s="131">
        <v>0.96482999999999997</v>
      </c>
      <c r="Q14" s="197">
        <v>7.7400000000000004E-3</v>
      </c>
      <c r="R14" s="227">
        <v>9.7400000000000004E-3</v>
      </c>
      <c r="S14" s="551"/>
    </row>
    <row r="15" spans="1:23" s="21" customFormat="1" ht="12.75" customHeight="1">
      <c r="A15" s="785" t="s">
        <v>65</v>
      </c>
      <c r="B15" s="212">
        <v>16659.412</v>
      </c>
      <c r="C15" s="203">
        <v>2586.0140000000001</v>
      </c>
      <c r="D15" s="417">
        <v>5672.9470000000001</v>
      </c>
      <c r="E15" s="203">
        <v>5672.9470000000001</v>
      </c>
      <c r="F15" s="203">
        <v>0</v>
      </c>
      <c r="G15" s="204">
        <v>0</v>
      </c>
      <c r="H15" s="205">
        <v>104.81</v>
      </c>
      <c r="I15" s="155">
        <v>0</v>
      </c>
      <c r="J15" s="155">
        <v>5130.5389999999998</v>
      </c>
      <c r="K15" s="156">
        <v>4024.404</v>
      </c>
      <c r="L15" s="156">
        <v>0</v>
      </c>
      <c r="M15" s="204">
        <v>195.803</v>
      </c>
      <c r="N15" s="206">
        <v>729.02099999999996</v>
      </c>
      <c r="O15" s="199">
        <v>491.63600000000002</v>
      </c>
      <c r="P15" s="156">
        <v>491.63600000000002</v>
      </c>
      <c r="Q15" s="206">
        <v>184.399</v>
      </c>
      <c r="R15" s="157">
        <v>1564.2429999999999</v>
      </c>
      <c r="S15" s="404"/>
      <c r="T15" s="37">
        <v>662940</v>
      </c>
    </row>
    <row r="16" spans="1:23" s="22" customFormat="1" ht="12.75" customHeight="1">
      <c r="A16" s="785"/>
      <c r="B16" s="197">
        <v>1</v>
      </c>
      <c r="C16" s="131">
        <v>0.15523000000000001</v>
      </c>
      <c r="D16" s="198">
        <v>0.34053</v>
      </c>
      <c r="E16" s="131">
        <v>1</v>
      </c>
      <c r="F16" s="131" t="s">
        <v>472</v>
      </c>
      <c r="G16" s="197" t="s">
        <v>472</v>
      </c>
      <c r="H16" s="189">
        <v>6.2899999999999996E-3</v>
      </c>
      <c r="I16" s="198" t="s">
        <v>472</v>
      </c>
      <c r="J16" s="198">
        <v>0.30797000000000002</v>
      </c>
      <c r="K16" s="131">
        <v>0.78439999999999999</v>
      </c>
      <c r="L16" s="131" t="s">
        <v>472</v>
      </c>
      <c r="M16" s="197">
        <v>1.175E-2</v>
      </c>
      <c r="N16" s="197">
        <v>4.376E-2</v>
      </c>
      <c r="O16" s="150">
        <v>2.9510000000000002E-2</v>
      </c>
      <c r="P16" s="131">
        <v>1</v>
      </c>
      <c r="Q16" s="197">
        <v>1.107E-2</v>
      </c>
      <c r="R16" s="227">
        <v>9.3899999999999997E-2</v>
      </c>
      <c r="S16" s="551"/>
    </row>
    <row r="17" spans="1:20" s="21" customFormat="1" ht="12.75" customHeight="1">
      <c r="A17" s="785" t="s">
        <v>66</v>
      </c>
      <c r="B17" s="212">
        <v>24657.092000000001</v>
      </c>
      <c r="C17" s="203">
        <v>7623.0469999999996</v>
      </c>
      <c r="D17" s="417">
        <v>0</v>
      </c>
      <c r="E17" s="203">
        <v>0</v>
      </c>
      <c r="F17" s="203">
        <v>0</v>
      </c>
      <c r="G17" s="204">
        <v>0</v>
      </c>
      <c r="H17" s="205">
        <v>9644.473</v>
      </c>
      <c r="I17" s="155">
        <v>0</v>
      </c>
      <c r="J17" s="155">
        <v>5006.7730000000001</v>
      </c>
      <c r="K17" s="156">
        <v>3257.4209999999998</v>
      </c>
      <c r="L17" s="156">
        <v>1031.604</v>
      </c>
      <c r="M17" s="204">
        <v>345.21100000000001</v>
      </c>
      <c r="N17" s="206">
        <v>0</v>
      </c>
      <c r="O17" s="199">
        <v>0</v>
      </c>
      <c r="P17" s="156">
        <v>0</v>
      </c>
      <c r="Q17" s="206">
        <v>674.01199999999994</v>
      </c>
      <c r="R17" s="157">
        <v>1363.576</v>
      </c>
      <c r="S17" s="404"/>
      <c r="T17" s="37">
        <v>1760322</v>
      </c>
    </row>
    <row r="18" spans="1:20" s="22" customFormat="1" ht="12.75" customHeight="1">
      <c r="A18" s="785"/>
      <c r="B18" s="197">
        <v>1</v>
      </c>
      <c r="C18" s="131">
        <v>0.30915999999999999</v>
      </c>
      <c r="D18" s="198" t="s">
        <v>472</v>
      </c>
      <c r="E18" s="131" t="s">
        <v>472</v>
      </c>
      <c r="F18" s="131" t="s">
        <v>472</v>
      </c>
      <c r="G18" s="197" t="s">
        <v>472</v>
      </c>
      <c r="H18" s="189">
        <v>0.39113999999999999</v>
      </c>
      <c r="I18" s="198" t="s">
        <v>472</v>
      </c>
      <c r="J18" s="198">
        <v>0.20305999999999999</v>
      </c>
      <c r="K18" s="131">
        <v>0.65059999999999996</v>
      </c>
      <c r="L18" s="131">
        <v>0.20604</v>
      </c>
      <c r="M18" s="197">
        <v>1.4E-2</v>
      </c>
      <c r="N18" s="197" t="s">
        <v>472</v>
      </c>
      <c r="O18" s="150" t="s">
        <v>472</v>
      </c>
      <c r="P18" s="131" t="s">
        <v>472</v>
      </c>
      <c r="Q18" s="197">
        <v>2.734E-2</v>
      </c>
      <c r="R18" s="227">
        <v>5.5300000000000002E-2</v>
      </c>
      <c r="S18" s="551"/>
    </row>
    <row r="19" spans="1:20" s="21" customFormat="1" ht="12.75" customHeight="1">
      <c r="A19" s="785" t="s">
        <v>67</v>
      </c>
      <c r="B19" s="212">
        <v>121370.137</v>
      </c>
      <c r="C19" s="203">
        <v>25991.524000000001</v>
      </c>
      <c r="D19" s="417">
        <v>24902.315999999999</v>
      </c>
      <c r="E19" s="203">
        <v>24889.815999999999</v>
      </c>
      <c r="F19" s="203">
        <v>12.5</v>
      </c>
      <c r="G19" s="204">
        <v>13581.778</v>
      </c>
      <c r="H19" s="205">
        <v>7097.0860000000002</v>
      </c>
      <c r="I19" s="155">
        <v>2777.9470000000001</v>
      </c>
      <c r="J19" s="155">
        <v>31333.669000000002</v>
      </c>
      <c r="K19" s="156">
        <v>29556.238000000001</v>
      </c>
      <c r="L19" s="156">
        <v>1000.897</v>
      </c>
      <c r="M19" s="204">
        <v>6613.3760000000002</v>
      </c>
      <c r="N19" s="206">
        <v>2605.8939999999998</v>
      </c>
      <c r="O19" s="199">
        <v>358.09199999999998</v>
      </c>
      <c r="P19" s="156">
        <v>358.09199999999998</v>
      </c>
      <c r="Q19" s="206">
        <v>1337.731</v>
      </c>
      <c r="R19" s="157">
        <v>4770.7240000000002</v>
      </c>
      <c r="S19" s="404"/>
      <c r="T19" s="37">
        <v>6070425</v>
      </c>
    </row>
    <row r="20" spans="1:20" s="22" customFormat="1" ht="12.75" customHeight="1">
      <c r="A20" s="785"/>
      <c r="B20" s="197">
        <v>1</v>
      </c>
      <c r="C20" s="131">
        <v>0.21415000000000001</v>
      </c>
      <c r="D20" s="198">
        <v>0.20518</v>
      </c>
      <c r="E20" s="131">
        <v>0.99950000000000006</v>
      </c>
      <c r="F20" s="131">
        <v>5.0000000000000001E-4</v>
      </c>
      <c r="G20" s="197">
        <v>0.1119</v>
      </c>
      <c r="H20" s="189">
        <v>5.8470000000000001E-2</v>
      </c>
      <c r="I20" s="198">
        <v>2.2890000000000001E-2</v>
      </c>
      <c r="J20" s="198">
        <v>0.25817000000000001</v>
      </c>
      <c r="K20" s="131">
        <v>0.94327000000000005</v>
      </c>
      <c r="L20" s="131">
        <v>3.1940000000000003E-2</v>
      </c>
      <c r="M20" s="197">
        <v>5.4489999999999997E-2</v>
      </c>
      <c r="N20" s="197">
        <v>2.147E-2</v>
      </c>
      <c r="O20" s="150">
        <v>2.9499999999999999E-3</v>
      </c>
      <c r="P20" s="131">
        <v>1</v>
      </c>
      <c r="Q20" s="197">
        <v>1.102E-2</v>
      </c>
      <c r="R20" s="227">
        <v>3.9309999999999998E-2</v>
      </c>
      <c r="S20" s="551"/>
    </row>
    <row r="21" spans="1:20" s="21" customFormat="1" ht="12.75" customHeight="1">
      <c r="A21" s="785" t="s">
        <v>68</v>
      </c>
      <c r="B21" s="212">
        <v>12035.108</v>
      </c>
      <c r="C21" s="203">
        <v>1885.373</v>
      </c>
      <c r="D21" s="417">
        <v>1370.998</v>
      </c>
      <c r="E21" s="203">
        <v>1370.998</v>
      </c>
      <c r="F21" s="203">
        <v>0</v>
      </c>
      <c r="G21" s="204">
        <v>3527.4870000000001</v>
      </c>
      <c r="H21" s="205">
        <v>2384.971</v>
      </c>
      <c r="I21" s="155">
        <v>18.593</v>
      </c>
      <c r="J21" s="155">
        <v>2674.5430000000001</v>
      </c>
      <c r="K21" s="156">
        <v>2569.5329999999999</v>
      </c>
      <c r="L21" s="156">
        <v>0</v>
      </c>
      <c r="M21" s="204">
        <v>99.965999999999994</v>
      </c>
      <c r="N21" s="206">
        <v>0</v>
      </c>
      <c r="O21" s="199">
        <v>12.816000000000001</v>
      </c>
      <c r="P21" s="156">
        <v>12.816000000000001</v>
      </c>
      <c r="Q21" s="206">
        <v>1.282</v>
      </c>
      <c r="R21" s="157">
        <v>59.079000000000001</v>
      </c>
      <c r="S21" s="404"/>
      <c r="T21" s="37">
        <v>1687107</v>
      </c>
    </row>
    <row r="22" spans="1:20" s="22" customFormat="1" ht="12.75" customHeight="1">
      <c r="A22" s="785"/>
      <c r="B22" s="197">
        <v>1</v>
      </c>
      <c r="C22" s="131">
        <v>0.15665999999999999</v>
      </c>
      <c r="D22" s="198">
        <v>0.11391999999999999</v>
      </c>
      <c r="E22" s="131">
        <v>1</v>
      </c>
      <c r="F22" s="131" t="s">
        <v>472</v>
      </c>
      <c r="G22" s="197">
        <v>0.29310000000000003</v>
      </c>
      <c r="H22" s="189">
        <v>0.19817000000000001</v>
      </c>
      <c r="I22" s="198">
        <v>1.5399999999999999E-3</v>
      </c>
      <c r="J22" s="198">
        <v>0.22223000000000001</v>
      </c>
      <c r="K22" s="131">
        <v>0.96074000000000004</v>
      </c>
      <c r="L22" s="131" t="s">
        <v>472</v>
      </c>
      <c r="M22" s="197">
        <v>8.3099999999999997E-3</v>
      </c>
      <c r="N22" s="197" t="s">
        <v>472</v>
      </c>
      <c r="O22" s="150">
        <v>1.06E-3</v>
      </c>
      <c r="P22" s="131">
        <v>1</v>
      </c>
      <c r="Q22" s="197">
        <v>1.1E-4</v>
      </c>
      <c r="R22" s="227">
        <v>4.9100000000000003E-3</v>
      </c>
      <c r="S22" s="551"/>
    </row>
    <row r="23" spans="1:20" s="21" customFormat="1" ht="12.75" customHeight="1">
      <c r="A23" s="785" t="s">
        <v>69</v>
      </c>
      <c r="B23" s="212">
        <v>257731.30499999999</v>
      </c>
      <c r="C23" s="203">
        <v>40111.633999999998</v>
      </c>
      <c r="D23" s="417">
        <v>24279.670999999998</v>
      </c>
      <c r="E23" s="203">
        <v>19903.035</v>
      </c>
      <c r="F23" s="203">
        <v>4376.6360000000004</v>
      </c>
      <c r="G23" s="204">
        <v>14811.769</v>
      </c>
      <c r="H23" s="205">
        <v>24585.789000000001</v>
      </c>
      <c r="I23" s="155">
        <v>21729.078000000001</v>
      </c>
      <c r="J23" s="155">
        <v>56129.010999999999</v>
      </c>
      <c r="K23" s="156">
        <v>48100.292999999998</v>
      </c>
      <c r="L23" s="156">
        <v>2406.009</v>
      </c>
      <c r="M23" s="204">
        <v>9598.357</v>
      </c>
      <c r="N23" s="206">
        <v>29710.54</v>
      </c>
      <c r="O23" s="199">
        <v>6815.8360000000002</v>
      </c>
      <c r="P23" s="156">
        <v>5484.2629999999999</v>
      </c>
      <c r="Q23" s="206">
        <v>3739.1019999999999</v>
      </c>
      <c r="R23" s="157">
        <v>26220.518</v>
      </c>
      <c r="S23" s="404"/>
      <c r="T23" s="37">
        <v>7987161</v>
      </c>
    </row>
    <row r="24" spans="1:20" s="22" customFormat="1" ht="12.75" customHeight="1">
      <c r="A24" s="785"/>
      <c r="B24" s="197">
        <v>1</v>
      </c>
      <c r="C24" s="131">
        <v>0.15562999999999999</v>
      </c>
      <c r="D24" s="198">
        <v>9.4210000000000002E-2</v>
      </c>
      <c r="E24" s="131">
        <v>0.81974000000000002</v>
      </c>
      <c r="F24" s="131">
        <v>0.18026</v>
      </c>
      <c r="G24" s="197">
        <v>5.747E-2</v>
      </c>
      <c r="H24" s="189">
        <v>9.5390000000000003E-2</v>
      </c>
      <c r="I24" s="198">
        <v>8.4309999999999996E-2</v>
      </c>
      <c r="J24" s="198">
        <v>0.21778</v>
      </c>
      <c r="K24" s="131">
        <v>0.85696000000000006</v>
      </c>
      <c r="L24" s="131">
        <v>4.2869999999999998E-2</v>
      </c>
      <c r="M24" s="197">
        <v>3.7240000000000002E-2</v>
      </c>
      <c r="N24" s="197">
        <v>0.11527999999999999</v>
      </c>
      <c r="O24" s="150">
        <v>2.6450000000000001E-2</v>
      </c>
      <c r="P24" s="131">
        <v>0.80464000000000002</v>
      </c>
      <c r="Q24" s="197">
        <v>1.451E-2</v>
      </c>
      <c r="R24" s="227">
        <v>0.10174</v>
      </c>
      <c r="S24" s="551"/>
    </row>
    <row r="25" spans="1:20" s="21" customFormat="1" ht="12.75" customHeight="1">
      <c r="A25" s="785" t="s">
        <v>70</v>
      </c>
      <c r="B25" s="212">
        <v>326770.598</v>
      </c>
      <c r="C25" s="203">
        <v>55492.409</v>
      </c>
      <c r="D25" s="417">
        <v>93062.596999999994</v>
      </c>
      <c r="E25" s="203">
        <v>71456.082999999999</v>
      </c>
      <c r="F25" s="203">
        <v>21606.513999999999</v>
      </c>
      <c r="G25" s="204">
        <v>3595.7190000000001</v>
      </c>
      <c r="H25" s="205">
        <v>64234.690999999999</v>
      </c>
      <c r="I25" s="155">
        <v>4530.8609999999999</v>
      </c>
      <c r="J25" s="155">
        <v>78376.789999999994</v>
      </c>
      <c r="K25" s="156">
        <v>73184.698000000004</v>
      </c>
      <c r="L25" s="156">
        <v>3070.203</v>
      </c>
      <c r="M25" s="204">
        <v>9777.3700000000008</v>
      </c>
      <c r="N25" s="206">
        <v>4797.4189999999999</v>
      </c>
      <c r="O25" s="199">
        <v>2077.201</v>
      </c>
      <c r="P25" s="156">
        <v>1436.17</v>
      </c>
      <c r="Q25" s="206">
        <v>3912.0680000000002</v>
      </c>
      <c r="R25" s="157">
        <v>6913.473</v>
      </c>
      <c r="S25" s="404"/>
      <c r="T25" s="37">
        <v>18009453</v>
      </c>
    </row>
    <row r="26" spans="1:20" s="22" customFormat="1" ht="12.75" customHeight="1">
      <c r="A26" s="785"/>
      <c r="B26" s="197">
        <v>1</v>
      </c>
      <c r="C26" s="131">
        <v>0.16982</v>
      </c>
      <c r="D26" s="198">
        <v>0.28478999999999999</v>
      </c>
      <c r="E26" s="131">
        <v>0.76783000000000001</v>
      </c>
      <c r="F26" s="131">
        <v>0.23216999999999999</v>
      </c>
      <c r="G26" s="197">
        <v>1.0999999999999999E-2</v>
      </c>
      <c r="H26" s="189">
        <v>0.19656999999999999</v>
      </c>
      <c r="I26" s="198">
        <v>1.387E-2</v>
      </c>
      <c r="J26" s="198">
        <v>0.23985000000000001</v>
      </c>
      <c r="K26" s="131">
        <v>0.93374999999999997</v>
      </c>
      <c r="L26" s="131">
        <v>3.9170000000000003E-2</v>
      </c>
      <c r="M26" s="197">
        <v>2.9919999999999999E-2</v>
      </c>
      <c r="N26" s="197">
        <v>1.468E-2</v>
      </c>
      <c r="O26" s="150">
        <v>6.3600000000000002E-3</v>
      </c>
      <c r="P26" s="131">
        <v>0.69140000000000001</v>
      </c>
      <c r="Q26" s="197">
        <v>1.197E-2</v>
      </c>
      <c r="R26" s="227">
        <v>2.1160000000000002E-2</v>
      </c>
      <c r="S26" s="551"/>
    </row>
    <row r="27" spans="1:20" s="21" customFormat="1" ht="12.75" customHeight="1">
      <c r="A27" s="785" t="s">
        <v>71</v>
      </c>
      <c r="B27" s="212">
        <v>60790.368000000002</v>
      </c>
      <c r="C27" s="203">
        <v>15347.031000000001</v>
      </c>
      <c r="D27" s="417">
        <v>7987.1170000000002</v>
      </c>
      <c r="E27" s="203">
        <v>7967.357</v>
      </c>
      <c r="F27" s="203">
        <v>19.760000000000002</v>
      </c>
      <c r="G27" s="204">
        <v>2564.9879999999998</v>
      </c>
      <c r="H27" s="205">
        <v>6585.6980000000003</v>
      </c>
      <c r="I27" s="155">
        <v>235.77600000000001</v>
      </c>
      <c r="J27" s="155">
        <v>19533.687000000002</v>
      </c>
      <c r="K27" s="156">
        <v>18317.566999999999</v>
      </c>
      <c r="L27" s="156">
        <v>680.52499999999998</v>
      </c>
      <c r="M27" s="204">
        <v>4817.8680000000004</v>
      </c>
      <c r="N27" s="206">
        <v>1062.8330000000001</v>
      </c>
      <c r="O27" s="199">
        <v>254.732</v>
      </c>
      <c r="P27" s="156">
        <v>171.172</v>
      </c>
      <c r="Q27" s="206">
        <v>511.73899999999998</v>
      </c>
      <c r="R27" s="157">
        <v>1888.8989999999999</v>
      </c>
      <c r="S27" s="404"/>
      <c r="T27" s="37">
        <v>4048926</v>
      </c>
    </row>
    <row r="28" spans="1:20" s="22" customFormat="1" ht="12.75" customHeight="1">
      <c r="A28" s="785"/>
      <c r="B28" s="197">
        <v>1</v>
      </c>
      <c r="C28" s="131">
        <v>0.25246000000000002</v>
      </c>
      <c r="D28" s="198">
        <v>0.13139000000000001</v>
      </c>
      <c r="E28" s="131">
        <v>0.99753000000000003</v>
      </c>
      <c r="F28" s="131">
        <v>2.47E-3</v>
      </c>
      <c r="G28" s="197">
        <v>4.2189999999999998E-2</v>
      </c>
      <c r="H28" s="189">
        <v>0.10833</v>
      </c>
      <c r="I28" s="198">
        <v>3.8800000000000002E-3</v>
      </c>
      <c r="J28" s="198">
        <v>0.32133</v>
      </c>
      <c r="K28" s="131">
        <v>0.93774000000000002</v>
      </c>
      <c r="L28" s="131">
        <v>3.4840000000000003E-2</v>
      </c>
      <c r="M28" s="197">
        <v>7.9250000000000001E-2</v>
      </c>
      <c r="N28" s="197">
        <v>1.7479999999999999E-2</v>
      </c>
      <c r="O28" s="150">
        <v>4.1900000000000001E-3</v>
      </c>
      <c r="P28" s="131">
        <v>0.67196999999999996</v>
      </c>
      <c r="Q28" s="197">
        <v>8.4200000000000004E-3</v>
      </c>
      <c r="R28" s="227">
        <v>3.107E-2</v>
      </c>
      <c r="S28" s="551"/>
    </row>
    <row r="29" spans="1:20" s="21" customFormat="1" ht="12.75" customHeight="1">
      <c r="A29" s="785" t="s">
        <v>72</v>
      </c>
      <c r="B29" s="212">
        <v>16086.671</v>
      </c>
      <c r="C29" s="203">
        <v>2512.808</v>
      </c>
      <c r="D29" s="417">
        <v>1766.152</v>
      </c>
      <c r="E29" s="203">
        <v>1766.152</v>
      </c>
      <c r="F29" s="203">
        <v>0</v>
      </c>
      <c r="G29" s="204">
        <v>3525.7049999999999</v>
      </c>
      <c r="H29" s="205">
        <v>2262.6840000000002</v>
      </c>
      <c r="I29" s="155">
        <v>160.965</v>
      </c>
      <c r="J29" s="155">
        <v>3411.402</v>
      </c>
      <c r="K29" s="156">
        <v>3409.902</v>
      </c>
      <c r="L29" s="156">
        <v>0</v>
      </c>
      <c r="M29" s="204">
        <v>825.58199999999999</v>
      </c>
      <c r="N29" s="206">
        <v>1</v>
      </c>
      <c r="O29" s="199">
        <v>145.65600000000001</v>
      </c>
      <c r="P29" s="156">
        <v>145.65600000000001</v>
      </c>
      <c r="Q29" s="206">
        <v>5.9589999999999996</v>
      </c>
      <c r="R29" s="157">
        <v>1468.758</v>
      </c>
      <c r="S29" s="404"/>
      <c r="T29" s="37">
        <v>1039595</v>
      </c>
    </row>
    <row r="30" spans="1:20" s="22" customFormat="1" ht="12.75" customHeight="1">
      <c r="A30" s="785"/>
      <c r="B30" s="197">
        <v>1</v>
      </c>
      <c r="C30" s="131">
        <v>0.15620000000000001</v>
      </c>
      <c r="D30" s="198">
        <v>0.10979</v>
      </c>
      <c r="E30" s="131">
        <v>1</v>
      </c>
      <c r="F30" s="131" t="s">
        <v>472</v>
      </c>
      <c r="G30" s="197">
        <v>0.21917</v>
      </c>
      <c r="H30" s="189">
        <v>0.14066000000000001</v>
      </c>
      <c r="I30" s="198">
        <v>1.001E-2</v>
      </c>
      <c r="J30" s="198">
        <v>0.21206</v>
      </c>
      <c r="K30" s="131">
        <v>0.99956</v>
      </c>
      <c r="L30" s="131" t="s">
        <v>472</v>
      </c>
      <c r="M30" s="197">
        <v>5.1319999999999998E-2</v>
      </c>
      <c r="N30" s="197">
        <v>6.0000000000000002E-5</v>
      </c>
      <c r="O30" s="150">
        <v>9.0500000000000008E-3</v>
      </c>
      <c r="P30" s="131">
        <v>1</v>
      </c>
      <c r="Q30" s="197">
        <v>3.6999999999999999E-4</v>
      </c>
      <c r="R30" s="227">
        <v>9.1300000000000006E-2</v>
      </c>
      <c r="S30" s="551"/>
    </row>
    <row r="31" spans="1:20" s="21" customFormat="1" ht="12.75" customHeight="1">
      <c r="A31" s="785" t="s">
        <v>73</v>
      </c>
      <c r="B31" s="212">
        <v>38455.43</v>
      </c>
      <c r="C31" s="203">
        <v>10107.883</v>
      </c>
      <c r="D31" s="417">
        <v>5215.9669999999996</v>
      </c>
      <c r="E31" s="203">
        <v>5215.9669999999996</v>
      </c>
      <c r="F31" s="203">
        <v>0</v>
      </c>
      <c r="G31" s="204">
        <v>4105.4790000000003</v>
      </c>
      <c r="H31" s="205">
        <v>5694.81</v>
      </c>
      <c r="I31" s="155">
        <v>0</v>
      </c>
      <c r="J31" s="155">
        <v>10668.62</v>
      </c>
      <c r="K31" s="156">
        <v>10197.31</v>
      </c>
      <c r="L31" s="156">
        <v>471.31</v>
      </c>
      <c r="M31" s="204">
        <v>1363.175</v>
      </c>
      <c r="N31" s="206">
        <v>28.332000000000001</v>
      </c>
      <c r="O31" s="199">
        <v>293.35700000000003</v>
      </c>
      <c r="P31" s="156">
        <v>149.32400000000001</v>
      </c>
      <c r="Q31" s="206">
        <v>0</v>
      </c>
      <c r="R31" s="157">
        <v>977.80700000000002</v>
      </c>
      <c r="S31" s="404"/>
      <c r="T31" s="37">
        <v>4234014</v>
      </c>
    </row>
    <row r="32" spans="1:20" s="22" customFormat="1" ht="12.75" customHeight="1">
      <c r="A32" s="785"/>
      <c r="B32" s="197">
        <v>1</v>
      </c>
      <c r="C32" s="131">
        <v>0.26284999999999997</v>
      </c>
      <c r="D32" s="198">
        <v>0.13564000000000001</v>
      </c>
      <c r="E32" s="131">
        <v>1</v>
      </c>
      <c r="F32" s="131" t="s">
        <v>472</v>
      </c>
      <c r="G32" s="197">
        <v>0.10675999999999999</v>
      </c>
      <c r="H32" s="189">
        <v>0.14809</v>
      </c>
      <c r="I32" s="198" t="s">
        <v>472</v>
      </c>
      <c r="J32" s="198">
        <v>0.27743000000000001</v>
      </c>
      <c r="K32" s="131">
        <v>0.95582</v>
      </c>
      <c r="L32" s="131">
        <v>4.4179999999999997E-2</v>
      </c>
      <c r="M32" s="197">
        <v>3.5450000000000002E-2</v>
      </c>
      <c r="N32" s="197">
        <v>7.3999999999999999E-4</v>
      </c>
      <c r="O32" s="150">
        <v>7.6299999999999996E-3</v>
      </c>
      <c r="P32" s="131">
        <v>0.50902000000000003</v>
      </c>
      <c r="Q32" s="197" t="s">
        <v>472</v>
      </c>
      <c r="R32" s="227">
        <v>2.5430000000000001E-2</v>
      </c>
      <c r="S32" s="551"/>
    </row>
    <row r="33" spans="1:20" s="21" customFormat="1" ht="12.75" customHeight="1">
      <c r="A33" s="785" t="s">
        <v>74</v>
      </c>
      <c r="B33" s="212">
        <v>16243.197</v>
      </c>
      <c r="C33" s="203">
        <v>3443.8249999999998</v>
      </c>
      <c r="D33" s="417">
        <v>1368.0350000000001</v>
      </c>
      <c r="E33" s="203">
        <v>1368.0350000000001</v>
      </c>
      <c r="F33" s="203">
        <v>0</v>
      </c>
      <c r="G33" s="204">
        <v>2825.3580000000002</v>
      </c>
      <c r="H33" s="205">
        <v>1939.636</v>
      </c>
      <c r="I33" s="155">
        <v>1.5069999999999999</v>
      </c>
      <c r="J33" s="155">
        <v>5562.0950000000003</v>
      </c>
      <c r="K33" s="156">
        <v>5337.308</v>
      </c>
      <c r="L33" s="156">
        <v>100.245</v>
      </c>
      <c r="M33" s="204">
        <v>132.96199999999999</v>
      </c>
      <c r="N33" s="206">
        <v>56.686999999999998</v>
      </c>
      <c r="O33" s="199">
        <v>431.952</v>
      </c>
      <c r="P33" s="156">
        <v>243.94800000000001</v>
      </c>
      <c r="Q33" s="206">
        <v>29.759</v>
      </c>
      <c r="R33" s="157">
        <v>451.38099999999997</v>
      </c>
      <c r="S33" s="404"/>
      <c r="T33" s="37">
        <v>2428519</v>
      </c>
    </row>
    <row r="34" spans="1:20" s="22" customFormat="1" ht="12.75" customHeight="1">
      <c r="A34" s="785"/>
      <c r="B34" s="197">
        <v>1</v>
      </c>
      <c r="C34" s="131">
        <v>0.21201999999999999</v>
      </c>
      <c r="D34" s="198">
        <v>8.4220000000000003E-2</v>
      </c>
      <c r="E34" s="131">
        <v>1</v>
      </c>
      <c r="F34" s="131" t="s">
        <v>472</v>
      </c>
      <c r="G34" s="197">
        <v>0.17394000000000001</v>
      </c>
      <c r="H34" s="189">
        <v>0.11941</v>
      </c>
      <c r="I34" s="198">
        <v>9.0000000000000006E-5</v>
      </c>
      <c r="J34" s="198">
        <v>0.34243000000000001</v>
      </c>
      <c r="K34" s="131">
        <v>0.95959000000000005</v>
      </c>
      <c r="L34" s="131">
        <v>1.8020000000000001E-2</v>
      </c>
      <c r="M34" s="197">
        <v>8.1899999999999994E-3</v>
      </c>
      <c r="N34" s="197">
        <v>3.49E-3</v>
      </c>
      <c r="O34" s="150">
        <v>2.6589999999999999E-2</v>
      </c>
      <c r="P34" s="131">
        <v>0.56476000000000004</v>
      </c>
      <c r="Q34" s="197">
        <v>1.83E-3</v>
      </c>
      <c r="R34" s="227">
        <v>2.7789999999999999E-2</v>
      </c>
      <c r="S34" s="551"/>
    </row>
    <row r="35" spans="1:20" s="21" customFormat="1" ht="12.75" customHeight="1">
      <c r="A35" s="785" t="s">
        <v>75</v>
      </c>
      <c r="B35" s="212">
        <v>59976.057000000001</v>
      </c>
      <c r="C35" s="203">
        <v>14286.504000000001</v>
      </c>
      <c r="D35" s="417">
        <v>19459.68</v>
      </c>
      <c r="E35" s="203">
        <v>16074.612999999999</v>
      </c>
      <c r="F35" s="203">
        <v>3385.067</v>
      </c>
      <c r="G35" s="204">
        <v>1082.6600000000001</v>
      </c>
      <c r="H35" s="205">
        <v>1724.3230000000001</v>
      </c>
      <c r="I35" s="155">
        <v>297.78899999999999</v>
      </c>
      <c r="J35" s="155">
        <v>15157.739</v>
      </c>
      <c r="K35" s="156">
        <v>13205.525</v>
      </c>
      <c r="L35" s="156">
        <v>118.777</v>
      </c>
      <c r="M35" s="204">
        <v>2781.5520000000001</v>
      </c>
      <c r="N35" s="206">
        <v>1604.7439999999999</v>
      </c>
      <c r="O35" s="199">
        <v>115.849</v>
      </c>
      <c r="P35" s="156">
        <v>0</v>
      </c>
      <c r="Q35" s="206">
        <v>1502.028</v>
      </c>
      <c r="R35" s="157">
        <v>1963.1890000000001</v>
      </c>
      <c r="S35" s="404"/>
      <c r="T35" s="37">
        <v>2834641</v>
      </c>
    </row>
    <row r="36" spans="1:20" s="22" customFormat="1" ht="12.75" customHeight="1">
      <c r="A36" s="785"/>
      <c r="B36" s="197">
        <v>1</v>
      </c>
      <c r="C36" s="131">
        <v>0.2382</v>
      </c>
      <c r="D36" s="198">
        <v>0.32446000000000003</v>
      </c>
      <c r="E36" s="131">
        <v>0.82604999999999995</v>
      </c>
      <c r="F36" s="131">
        <v>0.17394999999999999</v>
      </c>
      <c r="G36" s="197">
        <v>1.805E-2</v>
      </c>
      <c r="H36" s="189">
        <v>2.8750000000000001E-2</v>
      </c>
      <c r="I36" s="198">
        <v>4.9699999999999996E-3</v>
      </c>
      <c r="J36" s="198">
        <v>0.25273000000000001</v>
      </c>
      <c r="K36" s="131">
        <v>0.87121000000000004</v>
      </c>
      <c r="L36" s="131">
        <v>7.8399999999999997E-3</v>
      </c>
      <c r="M36" s="197">
        <v>4.6379999999999998E-2</v>
      </c>
      <c r="N36" s="197">
        <v>2.6759999999999999E-2</v>
      </c>
      <c r="O36" s="150">
        <v>1.9300000000000001E-3</v>
      </c>
      <c r="P36" s="131" t="s">
        <v>472</v>
      </c>
      <c r="Q36" s="197">
        <v>2.504E-2</v>
      </c>
      <c r="R36" s="227">
        <v>3.2730000000000002E-2</v>
      </c>
      <c r="S36" s="551"/>
    </row>
    <row r="37" spans="1:20" s="21" customFormat="1" ht="12.75" customHeight="1">
      <c r="A37" s="805" t="s">
        <v>76</v>
      </c>
      <c r="B37" s="212">
        <v>24410.067999999999</v>
      </c>
      <c r="C37" s="203">
        <v>3710.422</v>
      </c>
      <c r="D37" s="417">
        <v>1971.818</v>
      </c>
      <c r="E37" s="203">
        <v>1971.818</v>
      </c>
      <c r="F37" s="203">
        <v>0</v>
      </c>
      <c r="G37" s="204">
        <v>3542.107</v>
      </c>
      <c r="H37" s="205">
        <v>4688.9530000000004</v>
      </c>
      <c r="I37" s="155">
        <v>0</v>
      </c>
      <c r="J37" s="155">
        <v>6761.8469999999998</v>
      </c>
      <c r="K37" s="156">
        <v>5701.1859999999997</v>
      </c>
      <c r="L37" s="156">
        <v>583.67700000000002</v>
      </c>
      <c r="M37" s="204">
        <v>2610.5360000000001</v>
      </c>
      <c r="N37" s="206">
        <v>103.432</v>
      </c>
      <c r="O37" s="199">
        <v>0</v>
      </c>
      <c r="P37" s="156">
        <v>0</v>
      </c>
      <c r="Q37" s="206">
        <v>86.414000000000001</v>
      </c>
      <c r="R37" s="157">
        <v>934.53899999999999</v>
      </c>
      <c r="S37" s="404"/>
      <c r="T37" s="37">
        <v>2300538</v>
      </c>
    </row>
    <row r="38" spans="1:20" s="22" customFormat="1" ht="12.75" customHeight="1">
      <c r="A38" s="787"/>
      <c r="B38" s="200">
        <v>1</v>
      </c>
      <c r="C38" s="138">
        <v>0.152</v>
      </c>
      <c r="D38" s="137">
        <v>8.0780000000000005E-2</v>
      </c>
      <c r="E38" s="138">
        <v>1</v>
      </c>
      <c r="F38" s="138" t="s">
        <v>472</v>
      </c>
      <c r="G38" s="200">
        <v>0.14510999999999999</v>
      </c>
      <c r="H38" s="193">
        <v>0.19209000000000001</v>
      </c>
      <c r="I38" s="137" t="s">
        <v>472</v>
      </c>
      <c r="J38" s="137">
        <v>0.27700999999999998</v>
      </c>
      <c r="K38" s="138">
        <v>0.84314</v>
      </c>
      <c r="L38" s="138">
        <v>8.6319999999999994E-2</v>
      </c>
      <c r="M38" s="200">
        <v>0.10695</v>
      </c>
      <c r="N38" s="200">
        <v>4.2399999999999998E-3</v>
      </c>
      <c r="O38" s="171" t="s">
        <v>472</v>
      </c>
      <c r="P38" s="138" t="s">
        <v>472</v>
      </c>
      <c r="Q38" s="200">
        <v>3.5400000000000002E-3</v>
      </c>
      <c r="R38" s="346">
        <v>3.8280000000000002E-2</v>
      </c>
      <c r="S38" s="551"/>
    </row>
    <row r="39" spans="1:20" s="21" customFormat="1" ht="12.75" customHeight="1">
      <c r="A39" s="857" t="s">
        <v>85</v>
      </c>
      <c r="B39" s="195">
        <v>1576459.5689999999</v>
      </c>
      <c r="C39" s="179">
        <v>359944.48499999999</v>
      </c>
      <c r="D39" s="196">
        <v>314550.14500000002</v>
      </c>
      <c r="E39" s="179">
        <v>276938.13199999998</v>
      </c>
      <c r="F39" s="179">
        <v>37612.012999999999</v>
      </c>
      <c r="G39" s="208">
        <v>73441.841</v>
      </c>
      <c r="H39" s="93">
        <v>211697.85800000001</v>
      </c>
      <c r="I39" s="209">
        <v>34802.269999999997</v>
      </c>
      <c r="J39" s="209">
        <v>372129.27100000001</v>
      </c>
      <c r="K39" s="210">
        <v>343121.00799999997</v>
      </c>
      <c r="L39" s="210">
        <v>11622.726000000001</v>
      </c>
      <c r="M39" s="420">
        <v>62336.59</v>
      </c>
      <c r="N39" s="421">
        <v>43024.741000000002</v>
      </c>
      <c r="O39" s="180">
        <v>15763.778</v>
      </c>
      <c r="P39" s="210">
        <v>11852.121999999999</v>
      </c>
      <c r="Q39" s="211">
        <v>18273.741999999998</v>
      </c>
      <c r="R39" s="213">
        <v>70494.847999999998</v>
      </c>
      <c r="S39" s="404"/>
      <c r="T39" s="21">
        <v>82260693</v>
      </c>
    </row>
    <row r="40" spans="1:20" s="22" customFormat="1" ht="12.75" customHeight="1" thickBot="1">
      <c r="A40" s="858"/>
      <c r="B40" s="399">
        <v>1</v>
      </c>
      <c r="C40" s="350">
        <v>0.22832</v>
      </c>
      <c r="D40" s="352">
        <v>0.19953000000000001</v>
      </c>
      <c r="E40" s="350">
        <v>0.88043000000000005</v>
      </c>
      <c r="F40" s="350">
        <v>0.11957</v>
      </c>
      <c r="G40" s="399">
        <v>4.6589999999999999E-2</v>
      </c>
      <c r="H40" s="351">
        <v>0.13428999999999999</v>
      </c>
      <c r="I40" s="352">
        <v>2.2079999999999999E-2</v>
      </c>
      <c r="J40" s="352">
        <v>0.23605000000000001</v>
      </c>
      <c r="K40" s="350">
        <v>0.92205000000000004</v>
      </c>
      <c r="L40" s="350">
        <v>3.1230000000000001E-2</v>
      </c>
      <c r="M40" s="399">
        <v>3.9539999999999999E-2</v>
      </c>
      <c r="N40" s="399">
        <v>2.7289999999999998E-2</v>
      </c>
      <c r="O40" s="111">
        <v>0.01</v>
      </c>
      <c r="P40" s="350">
        <v>0.75185999999999997</v>
      </c>
      <c r="Q40" s="399">
        <v>1.159E-2</v>
      </c>
      <c r="R40" s="353">
        <v>4.4720000000000003E-2</v>
      </c>
      <c r="S40" s="551"/>
    </row>
    <row r="41" spans="1:20" s="402" customFormat="1"/>
    <row r="42" spans="1:20" s="539" customFormat="1" ht="11.25">
      <c r="A42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3" spans="1:20" s="402" customFormat="1"/>
    <row r="44" spans="1:20" s="402" customFormat="1">
      <c r="A44" s="547" t="s">
        <v>545</v>
      </c>
      <c r="B44" s="545"/>
      <c r="C44" s="545"/>
      <c r="D44" s="545"/>
      <c r="E44" s="545"/>
      <c r="F44" s="545"/>
      <c r="G44" s="545"/>
    </row>
    <row r="45" spans="1:20" s="402" customFormat="1">
      <c r="A45" s="547" t="s">
        <v>546</v>
      </c>
      <c r="B45" s="545"/>
      <c r="C45" s="545"/>
      <c r="D45" s="545"/>
      <c r="E45" s="775" t="s">
        <v>541</v>
      </c>
      <c r="F45" s="775"/>
      <c r="G45" s="775"/>
    </row>
    <row r="46" spans="1:20" s="402" customFormat="1">
      <c r="A46" s="548"/>
      <c r="B46" s="545"/>
      <c r="C46" s="545"/>
      <c r="D46" s="545"/>
      <c r="E46" s="545"/>
      <c r="F46" s="545"/>
      <c r="G46" s="545"/>
    </row>
    <row r="47" spans="1:20" s="402" customFormat="1">
      <c r="A47" s="766" t="s">
        <v>547</v>
      </c>
      <c r="B47" s="766"/>
      <c r="C47" s="766"/>
      <c r="D47" s="766"/>
      <c r="E47" s="766"/>
      <c r="F47" s="545"/>
      <c r="G47" s="545"/>
    </row>
  </sheetData>
  <mergeCells count="37">
    <mergeCell ref="A47:E47"/>
    <mergeCell ref="O5:P5"/>
    <mergeCell ref="Q5:Q6"/>
    <mergeCell ref="A9:A10"/>
    <mergeCell ref="A11:A12"/>
    <mergeCell ref="A25:A26"/>
    <mergeCell ref="A19:A20"/>
    <mergeCell ref="A23:A24"/>
    <mergeCell ref="A7:A8"/>
    <mergeCell ref="A15:A16"/>
    <mergeCell ref="A17:A18"/>
    <mergeCell ref="A13:A14"/>
    <mergeCell ref="A21:A22"/>
    <mergeCell ref="E45:G45"/>
    <mergeCell ref="A39:A40"/>
    <mergeCell ref="A27:A28"/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  <mergeCell ref="D5:F5"/>
    <mergeCell ref="M5:M6"/>
    <mergeCell ref="N5:N6"/>
    <mergeCell ref="H5:H6"/>
    <mergeCell ref="A29:A30"/>
    <mergeCell ref="A31:A32"/>
    <mergeCell ref="A33:A34"/>
    <mergeCell ref="A35:A36"/>
    <mergeCell ref="A37:A38"/>
  </mergeCells>
  <conditionalFormatting sqref="A7:XFD7">
    <cfRule type="cellIs" dxfId="709" priority="273" stopIfTrue="1" operator="equal">
      <formula>0</formula>
    </cfRule>
  </conditionalFormatting>
  <conditionalFormatting sqref="A8:XFD8">
    <cfRule type="cellIs" dxfId="708" priority="271" stopIfTrue="1" operator="equal">
      <formula>1</formula>
    </cfRule>
    <cfRule type="cellIs" dxfId="707" priority="272" stopIfTrue="1" operator="lessThan">
      <formula>0.0005</formula>
    </cfRule>
  </conditionalFormatting>
  <conditionalFormatting sqref="A10:XFD10">
    <cfRule type="cellIs" dxfId="706" priority="274" stopIfTrue="1" operator="equal">
      <formula>1</formula>
    </cfRule>
    <cfRule type="cellIs" dxfId="705" priority="275" stopIfTrue="1" operator="lessThan">
      <formula>0.0005</formula>
    </cfRule>
  </conditionalFormatting>
  <conditionalFormatting sqref="A12:XFD12">
    <cfRule type="cellIs" dxfId="704" priority="254" stopIfTrue="1" operator="lessThan">
      <formula>0.0005</formula>
    </cfRule>
    <cfRule type="cellIs" dxfId="703" priority="253" stopIfTrue="1" operator="equal">
      <formula>1</formula>
    </cfRule>
  </conditionalFormatting>
  <conditionalFormatting sqref="A14:XFD14">
    <cfRule type="cellIs" dxfId="702" priority="236" stopIfTrue="1" operator="lessThan">
      <formula>0.0005</formula>
    </cfRule>
    <cfRule type="cellIs" dxfId="701" priority="235" stopIfTrue="1" operator="equal">
      <formula>1</formula>
    </cfRule>
  </conditionalFormatting>
  <conditionalFormatting sqref="A16:XFD16">
    <cfRule type="cellIs" dxfId="700" priority="218" stopIfTrue="1" operator="lessThan">
      <formula>0.0005</formula>
    </cfRule>
    <cfRule type="cellIs" dxfId="699" priority="217" stopIfTrue="1" operator="equal">
      <formula>1</formula>
    </cfRule>
  </conditionalFormatting>
  <conditionalFormatting sqref="A18:XFD18">
    <cfRule type="cellIs" dxfId="698" priority="200" stopIfTrue="1" operator="lessThan">
      <formula>0.0005</formula>
    </cfRule>
    <cfRule type="cellIs" dxfId="697" priority="199" stopIfTrue="1" operator="equal">
      <formula>1</formula>
    </cfRule>
  </conditionalFormatting>
  <conditionalFormatting sqref="A20:XFD20">
    <cfRule type="cellIs" dxfId="696" priority="181" stopIfTrue="1" operator="equal">
      <formula>1</formula>
    </cfRule>
    <cfRule type="cellIs" dxfId="695" priority="182" stopIfTrue="1" operator="lessThan">
      <formula>0.0005</formula>
    </cfRule>
  </conditionalFormatting>
  <conditionalFormatting sqref="A22:XFD22">
    <cfRule type="cellIs" dxfId="694" priority="164" stopIfTrue="1" operator="lessThan">
      <formula>0.0005</formula>
    </cfRule>
    <cfRule type="cellIs" dxfId="693" priority="163" stopIfTrue="1" operator="equal">
      <formula>1</formula>
    </cfRule>
  </conditionalFormatting>
  <conditionalFormatting sqref="A24:XFD24">
    <cfRule type="cellIs" dxfId="692" priority="146" stopIfTrue="1" operator="lessThan">
      <formula>0.0005</formula>
    </cfRule>
    <cfRule type="cellIs" dxfId="691" priority="145" stopIfTrue="1" operator="equal">
      <formula>1</formula>
    </cfRule>
  </conditionalFormatting>
  <conditionalFormatting sqref="A26:XFD26">
    <cfRule type="cellIs" dxfId="690" priority="127" stopIfTrue="1" operator="equal">
      <formula>1</formula>
    </cfRule>
    <cfRule type="cellIs" dxfId="689" priority="128" stopIfTrue="1" operator="lessThan">
      <formula>0.0005</formula>
    </cfRule>
  </conditionalFormatting>
  <conditionalFormatting sqref="A28:XFD28">
    <cfRule type="cellIs" dxfId="688" priority="110" stopIfTrue="1" operator="lessThan">
      <formula>0.0005</formula>
    </cfRule>
    <cfRule type="cellIs" dxfId="687" priority="109" stopIfTrue="1" operator="equal">
      <formula>1</formula>
    </cfRule>
  </conditionalFormatting>
  <conditionalFormatting sqref="A30:XFD30">
    <cfRule type="cellIs" dxfId="686" priority="91" stopIfTrue="1" operator="equal">
      <formula>1</formula>
    </cfRule>
    <cfRule type="cellIs" dxfId="685" priority="92" stopIfTrue="1" operator="lessThan">
      <formula>0.0005</formula>
    </cfRule>
  </conditionalFormatting>
  <conditionalFormatting sqref="A32:XFD32">
    <cfRule type="cellIs" dxfId="684" priority="73" stopIfTrue="1" operator="equal">
      <formula>1</formula>
    </cfRule>
    <cfRule type="cellIs" dxfId="683" priority="74" stopIfTrue="1" operator="lessThan">
      <formula>0.0005</formula>
    </cfRule>
  </conditionalFormatting>
  <conditionalFormatting sqref="A34:XFD34">
    <cfRule type="cellIs" dxfId="682" priority="55" stopIfTrue="1" operator="equal">
      <formula>1</formula>
    </cfRule>
    <cfRule type="cellIs" dxfId="681" priority="56" stopIfTrue="1" operator="lessThan">
      <formula>0.0005</formula>
    </cfRule>
  </conditionalFormatting>
  <conditionalFormatting sqref="A36:XFD36">
    <cfRule type="cellIs" dxfId="680" priority="37" stopIfTrue="1" operator="equal">
      <formula>1</formula>
    </cfRule>
    <cfRule type="cellIs" dxfId="679" priority="38" stopIfTrue="1" operator="lessThan">
      <formula>0.0005</formula>
    </cfRule>
  </conditionalFormatting>
  <conditionalFormatting sqref="A37:XFD37">
    <cfRule type="cellIs" dxfId="678" priority="21" stopIfTrue="1" operator="equal">
      <formula>0</formula>
    </cfRule>
  </conditionalFormatting>
  <conditionalFormatting sqref="A38:XFD38">
    <cfRule type="cellIs" dxfId="677" priority="20" stopIfTrue="1" operator="lessThan">
      <formula>0.0005</formula>
    </cfRule>
    <cfRule type="cellIs" dxfId="676" priority="19" stopIfTrue="1" operator="equal">
      <formula>1</formula>
    </cfRule>
  </conditionalFormatting>
  <conditionalFormatting sqref="A39:XFD39">
    <cfRule type="cellIs" dxfId="675" priority="3" stopIfTrue="1" operator="equal">
      <formula>0</formula>
    </cfRule>
  </conditionalFormatting>
  <conditionalFormatting sqref="A40:XFD40">
    <cfRule type="cellIs" dxfId="674" priority="1" stopIfTrue="1" operator="equal">
      <formula>1</formula>
    </cfRule>
    <cfRule type="cellIs" dxfId="673" priority="2" stopIfTrue="1" operator="lessThan">
      <formula>0.0005</formula>
    </cfRule>
  </conditionalFormatting>
  <conditionalFormatting sqref="B9:IV9">
    <cfRule type="cellIs" dxfId="672" priority="276" stopIfTrue="1" operator="equal">
      <formula>0</formula>
    </cfRule>
  </conditionalFormatting>
  <conditionalFormatting sqref="B11:IV11">
    <cfRule type="cellIs" dxfId="671" priority="255" stopIfTrue="1" operator="equal">
      <formula>0</formula>
    </cfRule>
  </conditionalFormatting>
  <conditionalFormatting sqref="B13:IV13">
    <cfRule type="cellIs" dxfId="670" priority="237" stopIfTrue="1" operator="equal">
      <formula>0</formula>
    </cfRule>
  </conditionalFormatting>
  <conditionalFormatting sqref="B15:IV15">
    <cfRule type="cellIs" dxfId="669" priority="219" stopIfTrue="1" operator="equal">
      <formula>0</formula>
    </cfRule>
  </conditionalFormatting>
  <conditionalFormatting sqref="B17:IV17">
    <cfRule type="cellIs" dxfId="668" priority="201" stopIfTrue="1" operator="equal">
      <formula>0</formula>
    </cfRule>
  </conditionalFormatting>
  <conditionalFormatting sqref="B19:IV19">
    <cfRule type="cellIs" dxfId="667" priority="183" stopIfTrue="1" operator="equal">
      <formula>0</formula>
    </cfRule>
  </conditionalFormatting>
  <conditionalFormatting sqref="B21:IV21">
    <cfRule type="cellIs" dxfId="666" priority="165" stopIfTrue="1" operator="equal">
      <formula>0</formula>
    </cfRule>
  </conditionalFormatting>
  <conditionalFormatting sqref="B23:IV23">
    <cfRule type="cellIs" dxfId="665" priority="147" stopIfTrue="1" operator="equal">
      <formula>0</formula>
    </cfRule>
  </conditionalFormatting>
  <conditionalFormatting sqref="B25:IV25">
    <cfRule type="cellIs" dxfId="664" priority="129" stopIfTrue="1" operator="equal">
      <formula>0</formula>
    </cfRule>
  </conditionalFormatting>
  <conditionalFormatting sqref="B27:IV27">
    <cfRule type="cellIs" dxfId="663" priority="111" stopIfTrue="1" operator="equal">
      <formula>0</formula>
    </cfRule>
  </conditionalFormatting>
  <conditionalFormatting sqref="B29:IV29">
    <cfRule type="cellIs" dxfId="662" priority="93" stopIfTrue="1" operator="equal">
      <formula>0</formula>
    </cfRule>
  </conditionalFormatting>
  <conditionalFormatting sqref="B31:IV31">
    <cfRule type="cellIs" dxfId="661" priority="75" stopIfTrue="1" operator="equal">
      <formula>0</formula>
    </cfRule>
  </conditionalFormatting>
  <conditionalFormatting sqref="B33:IV33">
    <cfRule type="cellIs" dxfId="660" priority="57" stopIfTrue="1" operator="equal">
      <formula>0</formula>
    </cfRule>
  </conditionalFormatting>
  <conditionalFormatting sqref="B35:IV35">
    <cfRule type="cellIs" dxfId="659" priority="39" stopIfTrue="1" operator="equal">
      <formula>0</formula>
    </cfRule>
  </conditionalFormatting>
  <hyperlinks>
    <hyperlink ref="E45" r:id="rId1" xr:uid="{735952F1-B9AC-4E9E-9070-07D1B14BECEF}"/>
    <hyperlink ref="E45:G45" r:id="rId2" display="http://dx.doi.org/10.4232/1.14582 " xr:uid="{2987F7F6-F864-4A3C-B5B2-B7224E2B60F9}"/>
    <hyperlink ref="A47" r:id="rId3" display="Publikation und Tabellen stehen unter der Lizenz CC BY-SA DEED 4.0." xr:uid="{0849D3F9-E427-422F-950F-3C9F6C6BD4A6}"/>
    <hyperlink ref="A47:E47" r:id="rId4" display="Die Tabellen stehen unter der Lizenz CC BY-SA DEED 4.0." xr:uid="{A02978FE-4558-4127-B44D-E7244FD49C80}"/>
  </hyperlinks>
  <pageMargins left="0.78740157480314965" right="0.78740157480314965" top="0.98425196850393704" bottom="0.98425196850393704" header="0.51181102362204722" footer="0.51181102362204722"/>
  <pageSetup paperSize="9" scale="67" orientation="landscape" r:id="rId5"/>
  <headerFooter scaleWithDoc="0" alignWithMargins="0"/>
  <legacyDrawingHF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695B-8E94-44FD-9898-ADA9AF7BCFFB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0" customWidth="1"/>
    <col min="2" max="4" width="9.7109375" style="20" customWidth="1"/>
    <col min="5" max="5" width="11" style="20" customWidth="1"/>
    <col min="6" max="6" width="10.5703125" style="20" customWidth="1"/>
    <col min="7" max="7" width="11" style="20" customWidth="1"/>
    <col min="8" max="10" width="9.7109375" style="20" customWidth="1"/>
    <col min="11" max="11" width="10.28515625" style="20" customWidth="1"/>
    <col min="12" max="13" width="9.7109375" style="20" customWidth="1"/>
    <col min="14" max="14" width="2.7109375" style="402" customWidth="1"/>
    <col min="15" max="16384" width="11.42578125" style="20"/>
  </cols>
  <sheetData>
    <row r="1" spans="1:14" s="19" customFormat="1" ht="39.950000000000003" customHeight="1" thickBot="1">
      <c r="A1" s="788" t="str">
        <f>"Tabelle 5: Ausgaben im Rechnungsjahr (in Tausend Euro) nach Ländern " &amp;Hilfswerte!B1</f>
        <v>Tabelle 5: Ausgaben im Rechnungsjahr (in Tausend Euro) nach Ländern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550"/>
    </row>
    <row r="2" spans="1:14" ht="13.5" customHeight="1">
      <c r="A2" s="806" t="s">
        <v>12</v>
      </c>
      <c r="B2" s="798" t="s">
        <v>34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60"/>
    </row>
    <row r="3" spans="1:14" ht="13.5" customHeight="1">
      <c r="A3" s="807"/>
      <c r="B3" s="800"/>
      <c r="C3" s="861" t="s">
        <v>15</v>
      </c>
      <c r="D3" s="862"/>
      <c r="E3" s="862"/>
      <c r="F3" s="862"/>
      <c r="G3" s="862"/>
      <c r="H3" s="862"/>
      <c r="I3" s="862"/>
      <c r="J3" s="862"/>
      <c r="K3" s="862"/>
      <c r="L3" s="862"/>
      <c r="M3" s="863"/>
    </row>
    <row r="4" spans="1:14" ht="101.25">
      <c r="A4" s="807"/>
      <c r="B4" s="846"/>
      <c r="C4" s="600" t="s">
        <v>391</v>
      </c>
      <c r="D4" s="600" t="s">
        <v>36</v>
      </c>
      <c r="E4" s="600" t="s">
        <v>550</v>
      </c>
      <c r="F4" s="600" t="s">
        <v>41</v>
      </c>
      <c r="G4" s="600" t="s">
        <v>81</v>
      </c>
      <c r="H4" s="600" t="s">
        <v>59</v>
      </c>
      <c r="I4" s="600" t="s">
        <v>331</v>
      </c>
      <c r="J4" s="600" t="s">
        <v>35</v>
      </c>
      <c r="K4" s="600" t="s">
        <v>37</v>
      </c>
      <c r="L4" s="600" t="s">
        <v>82</v>
      </c>
      <c r="M4" s="603" t="s">
        <v>392</v>
      </c>
    </row>
    <row r="5" spans="1:14" s="21" customFormat="1" ht="12.75" customHeight="1">
      <c r="A5" s="802" t="s">
        <v>61</v>
      </c>
      <c r="B5" s="207">
        <v>249395.552</v>
      </c>
      <c r="C5" s="181">
        <v>87349.520999999993</v>
      </c>
      <c r="D5" s="181">
        <v>5181.43</v>
      </c>
      <c r="E5" s="181">
        <v>2249.2109999999998</v>
      </c>
      <c r="F5" s="181">
        <v>87250.317999999999</v>
      </c>
      <c r="G5" s="181">
        <v>4906.9160000000002</v>
      </c>
      <c r="H5" s="181">
        <v>26683.896000000001</v>
      </c>
      <c r="I5" s="181">
        <v>259.77800000000002</v>
      </c>
      <c r="J5" s="181">
        <v>2710.5639999999999</v>
      </c>
      <c r="K5" s="181">
        <v>10298.138000000001</v>
      </c>
      <c r="L5" s="159">
        <v>381.33600000000001</v>
      </c>
      <c r="M5" s="160">
        <v>22124.444</v>
      </c>
      <c r="N5" s="404"/>
    </row>
    <row r="6" spans="1:14" s="22" customFormat="1" ht="11.25" customHeight="1">
      <c r="A6" s="785"/>
      <c r="B6" s="197">
        <v>1</v>
      </c>
      <c r="C6" s="131">
        <v>0.35024</v>
      </c>
      <c r="D6" s="131">
        <v>2.078E-2</v>
      </c>
      <c r="E6" s="131">
        <v>9.0200000000000002E-3</v>
      </c>
      <c r="F6" s="131">
        <v>0.34984999999999999</v>
      </c>
      <c r="G6" s="131">
        <v>1.968E-2</v>
      </c>
      <c r="H6" s="131">
        <v>0.10699</v>
      </c>
      <c r="I6" s="131">
        <v>1.0399999999999999E-3</v>
      </c>
      <c r="J6" s="131">
        <v>1.0869999999999999E-2</v>
      </c>
      <c r="K6" s="131">
        <v>4.129E-2</v>
      </c>
      <c r="L6" s="150">
        <v>1.5299999999999999E-3</v>
      </c>
      <c r="M6" s="152">
        <v>8.8709999999999997E-2</v>
      </c>
      <c r="N6" s="551"/>
    </row>
    <row r="7" spans="1:14" s="21" customFormat="1" ht="12.75" customHeight="1">
      <c r="A7" s="785" t="s">
        <v>62</v>
      </c>
      <c r="B7" s="212">
        <v>252398.06299999999</v>
      </c>
      <c r="C7" s="199">
        <v>104464.91499999999</v>
      </c>
      <c r="D7" s="199">
        <v>5777.1270000000004</v>
      </c>
      <c r="E7" s="199">
        <v>1501.4639999999999</v>
      </c>
      <c r="F7" s="199">
        <v>77721.857000000004</v>
      </c>
      <c r="G7" s="199">
        <v>6351.2479999999996</v>
      </c>
      <c r="H7" s="199">
        <v>28611.008000000002</v>
      </c>
      <c r="I7" s="199">
        <v>590.12599999999998</v>
      </c>
      <c r="J7" s="199">
        <v>6412.0450000000001</v>
      </c>
      <c r="K7" s="199">
        <v>9822.9279999999999</v>
      </c>
      <c r="L7" s="156">
        <v>1780.893</v>
      </c>
      <c r="M7" s="157">
        <v>9364.4519999999993</v>
      </c>
      <c r="N7" s="404"/>
    </row>
    <row r="8" spans="1:14" s="22" customFormat="1" ht="12.75" customHeight="1">
      <c r="A8" s="785"/>
      <c r="B8" s="197">
        <v>1</v>
      </c>
      <c r="C8" s="131">
        <v>0.41388999999999998</v>
      </c>
      <c r="D8" s="131">
        <v>2.2890000000000001E-2</v>
      </c>
      <c r="E8" s="131">
        <v>5.9500000000000004E-3</v>
      </c>
      <c r="F8" s="131">
        <v>0.30792999999999998</v>
      </c>
      <c r="G8" s="131">
        <v>2.5159999999999998E-2</v>
      </c>
      <c r="H8" s="131">
        <v>0.11336</v>
      </c>
      <c r="I8" s="131">
        <v>2.3400000000000001E-3</v>
      </c>
      <c r="J8" s="131">
        <v>2.5399999999999999E-2</v>
      </c>
      <c r="K8" s="131">
        <v>3.8920000000000003E-2</v>
      </c>
      <c r="L8" s="150">
        <v>7.0600000000000003E-3</v>
      </c>
      <c r="M8" s="152">
        <v>3.7100000000000001E-2</v>
      </c>
      <c r="N8" s="551"/>
    </row>
    <row r="9" spans="1:14" s="21" customFormat="1" ht="12.75" customHeight="1">
      <c r="A9" s="785" t="s">
        <v>63</v>
      </c>
      <c r="B9" s="212">
        <v>66792.303</v>
      </c>
      <c r="C9" s="199">
        <v>14218.418</v>
      </c>
      <c r="D9" s="199">
        <v>214.65100000000001</v>
      </c>
      <c r="E9" s="199">
        <v>7.5330000000000004</v>
      </c>
      <c r="F9" s="199">
        <v>41004.966999999997</v>
      </c>
      <c r="G9" s="199">
        <v>389.13099999999997</v>
      </c>
      <c r="H9" s="199">
        <v>7712.1120000000001</v>
      </c>
      <c r="I9" s="199">
        <v>6.6</v>
      </c>
      <c r="J9" s="199">
        <v>957.44100000000003</v>
      </c>
      <c r="K9" s="199">
        <v>1031.6669999999999</v>
      </c>
      <c r="L9" s="156">
        <v>579.90899999999999</v>
      </c>
      <c r="M9" s="157">
        <v>669.87400000000002</v>
      </c>
      <c r="N9" s="404"/>
    </row>
    <row r="10" spans="1:14" s="22" customFormat="1" ht="12.75" customHeight="1">
      <c r="A10" s="785"/>
      <c r="B10" s="197">
        <v>1</v>
      </c>
      <c r="C10" s="131">
        <v>0.21288000000000001</v>
      </c>
      <c r="D10" s="131">
        <v>3.2100000000000002E-3</v>
      </c>
      <c r="E10" s="131">
        <v>1.1E-4</v>
      </c>
      <c r="F10" s="131">
        <v>0.61392000000000002</v>
      </c>
      <c r="G10" s="131">
        <v>5.8300000000000001E-3</v>
      </c>
      <c r="H10" s="131">
        <v>0.11545999999999999</v>
      </c>
      <c r="I10" s="131">
        <v>1E-4</v>
      </c>
      <c r="J10" s="131">
        <v>1.4330000000000001E-2</v>
      </c>
      <c r="K10" s="131">
        <v>1.545E-2</v>
      </c>
      <c r="L10" s="150">
        <v>8.6800000000000002E-3</v>
      </c>
      <c r="M10" s="152">
        <v>1.0030000000000001E-2</v>
      </c>
      <c r="N10" s="551"/>
    </row>
    <row r="11" spans="1:14" s="21" customFormat="1" ht="12.75" customHeight="1">
      <c r="A11" s="785" t="s">
        <v>64</v>
      </c>
      <c r="B11" s="212">
        <v>20230.827000000001</v>
      </c>
      <c r="C11" s="199">
        <v>9636.4419999999991</v>
      </c>
      <c r="D11" s="199">
        <v>28.321000000000002</v>
      </c>
      <c r="E11" s="199">
        <v>0</v>
      </c>
      <c r="F11" s="199">
        <v>6647.8649999999998</v>
      </c>
      <c r="G11" s="199">
        <v>227.42</v>
      </c>
      <c r="H11" s="199">
        <v>1887.55</v>
      </c>
      <c r="I11" s="199">
        <v>25.141999999999999</v>
      </c>
      <c r="J11" s="199">
        <v>318.38</v>
      </c>
      <c r="K11" s="199">
        <v>619.95600000000002</v>
      </c>
      <c r="L11" s="156">
        <v>211.87</v>
      </c>
      <c r="M11" s="157">
        <v>627.88099999999997</v>
      </c>
      <c r="N11" s="404"/>
    </row>
    <row r="12" spans="1:14" s="22" customFormat="1" ht="12.75" customHeight="1">
      <c r="A12" s="785"/>
      <c r="B12" s="197">
        <v>1</v>
      </c>
      <c r="C12" s="131">
        <v>0.47632000000000002</v>
      </c>
      <c r="D12" s="131">
        <v>1.4E-3</v>
      </c>
      <c r="E12" s="131" t="s">
        <v>472</v>
      </c>
      <c r="F12" s="131">
        <v>0.3286</v>
      </c>
      <c r="G12" s="131">
        <v>1.124E-2</v>
      </c>
      <c r="H12" s="131">
        <v>9.3299999999999994E-2</v>
      </c>
      <c r="I12" s="131">
        <v>1.24E-3</v>
      </c>
      <c r="J12" s="131">
        <v>1.5740000000000001E-2</v>
      </c>
      <c r="K12" s="131">
        <v>3.0640000000000001E-2</v>
      </c>
      <c r="L12" s="150">
        <v>1.047E-2</v>
      </c>
      <c r="M12" s="152">
        <v>3.1040000000000002E-2</v>
      </c>
      <c r="N12" s="551"/>
    </row>
    <row r="13" spans="1:14" s="21" customFormat="1" ht="12.75" customHeight="1">
      <c r="A13" s="785" t="s">
        <v>65</v>
      </c>
      <c r="B13" s="212">
        <v>17698.866000000002</v>
      </c>
      <c r="C13" s="199">
        <v>7679.5510000000004</v>
      </c>
      <c r="D13" s="199">
        <v>534.26800000000003</v>
      </c>
      <c r="E13" s="199">
        <v>0</v>
      </c>
      <c r="F13" s="199">
        <v>5440.058</v>
      </c>
      <c r="G13" s="199">
        <v>161.595</v>
      </c>
      <c r="H13" s="199">
        <v>2518.643</v>
      </c>
      <c r="I13" s="199">
        <v>14.794</v>
      </c>
      <c r="J13" s="199">
        <v>43.423999999999999</v>
      </c>
      <c r="K13" s="199">
        <v>866.51099999999997</v>
      </c>
      <c r="L13" s="156">
        <v>160.27199999999999</v>
      </c>
      <c r="M13" s="157">
        <v>279.75</v>
      </c>
      <c r="N13" s="404"/>
    </row>
    <row r="14" spans="1:14" s="22" customFormat="1" ht="12.75" customHeight="1">
      <c r="A14" s="785"/>
      <c r="B14" s="197">
        <v>1</v>
      </c>
      <c r="C14" s="131">
        <v>0.43390000000000001</v>
      </c>
      <c r="D14" s="131">
        <v>3.0190000000000002E-2</v>
      </c>
      <c r="E14" s="131" t="s">
        <v>472</v>
      </c>
      <c r="F14" s="131">
        <v>0.30736999999999998</v>
      </c>
      <c r="G14" s="131">
        <v>9.1299999999999992E-3</v>
      </c>
      <c r="H14" s="131">
        <v>0.14230999999999999</v>
      </c>
      <c r="I14" s="131">
        <v>8.4000000000000003E-4</v>
      </c>
      <c r="J14" s="131">
        <v>2.4499999999999999E-3</v>
      </c>
      <c r="K14" s="131">
        <v>4.8959999999999997E-2</v>
      </c>
      <c r="L14" s="150">
        <v>9.0600000000000003E-3</v>
      </c>
      <c r="M14" s="152">
        <v>1.5810000000000001E-2</v>
      </c>
      <c r="N14" s="551"/>
    </row>
    <row r="15" spans="1:14" s="21" customFormat="1" ht="12.75" customHeight="1">
      <c r="A15" s="785" t="s">
        <v>66</v>
      </c>
      <c r="B15" s="212">
        <v>24850.234</v>
      </c>
      <c r="C15" s="199">
        <v>10005.205</v>
      </c>
      <c r="D15" s="199">
        <v>0</v>
      </c>
      <c r="E15" s="199">
        <v>0</v>
      </c>
      <c r="F15" s="199">
        <v>8322.9230000000007</v>
      </c>
      <c r="G15" s="199">
        <v>147.93600000000001</v>
      </c>
      <c r="H15" s="199">
        <v>3224.511</v>
      </c>
      <c r="I15" s="199">
        <v>36.582999999999998</v>
      </c>
      <c r="J15" s="199">
        <v>247.66900000000001</v>
      </c>
      <c r="K15" s="199">
        <v>811.2</v>
      </c>
      <c r="L15" s="156">
        <v>0</v>
      </c>
      <c r="M15" s="157">
        <v>2054.2069999999999</v>
      </c>
      <c r="N15" s="404"/>
    </row>
    <row r="16" spans="1:14" s="22" customFormat="1" ht="12.75" customHeight="1">
      <c r="A16" s="785"/>
      <c r="B16" s="197">
        <v>1</v>
      </c>
      <c r="C16" s="131">
        <v>0.40261999999999998</v>
      </c>
      <c r="D16" s="131" t="s">
        <v>472</v>
      </c>
      <c r="E16" s="131" t="s">
        <v>472</v>
      </c>
      <c r="F16" s="131">
        <v>0.33492</v>
      </c>
      <c r="G16" s="131">
        <v>5.9500000000000004E-3</v>
      </c>
      <c r="H16" s="131">
        <v>0.12975999999999999</v>
      </c>
      <c r="I16" s="131">
        <v>1.47E-3</v>
      </c>
      <c r="J16" s="131">
        <v>9.9699999999999997E-3</v>
      </c>
      <c r="K16" s="131">
        <v>3.2640000000000002E-2</v>
      </c>
      <c r="L16" s="150" t="s">
        <v>472</v>
      </c>
      <c r="M16" s="152">
        <v>8.2659999999999997E-2</v>
      </c>
      <c r="N16" s="551"/>
    </row>
    <row r="17" spans="1:14" s="21" customFormat="1" ht="12.75" customHeight="1">
      <c r="A17" s="785" t="s">
        <v>67</v>
      </c>
      <c r="B17" s="212">
        <v>121837.79700000001</v>
      </c>
      <c r="C17" s="199">
        <v>55104.728000000003</v>
      </c>
      <c r="D17" s="199">
        <v>657.04</v>
      </c>
      <c r="E17" s="199">
        <v>103.173</v>
      </c>
      <c r="F17" s="199">
        <v>36859.106</v>
      </c>
      <c r="G17" s="199">
        <v>1459.52</v>
      </c>
      <c r="H17" s="199">
        <v>12915.328</v>
      </c>
      <c r="I17" s="199">
        <v>199.69399999999999</v>
      </c>
      <c r="J17" s="199">
        <v>997.35699999999997</v>
      </c>
      <c r="K17" s="199">
        <v>3168.527</v>
      </c>
      <c r="L17" s="156">
        <v>3517.52</v>
      </c>
      <c r="M17" s="157">
        <v>6855.8040000000001</v>
      </c>
      <c r="N17" s="404"/>
    </row>
    <row r="18" spans="1:14" s="22" customFormat="1" ht="12.75" customHeight="1">
      <c r="A18" s="785"/>
      <c r="B18" s="197">
        <v>1</v>
      </c>
      <c r="C18" s="131">
        <v>0.45228000000000002</v>
      </c>
      <c r="D18" s="131">
        <v>5.3899999999999998E-3</v>
      </c>
      <c r="E18" s="131">
        <v>8.4999999999999995E-4</v>
      </c>
      <c r="F18" s="131">
        <v>0.30253000000000002</v>
      </c>
      <c r="G18" s="131">
        <v>1.1979999999999999E-2</v>
      </c>
      <c r="H18" s="131">
        <v>0.106</v>
      </c>
      <c r="I18" s="131">
        <v>1.64E-3</v>
      </c>
      <c r="J18" s="131">
        <v>8.1899999999999994E-3</v>
      </c>
      <c r="K18" s="131">
        <v>2.6009999999999998E-2</v>
      </c>
      <c r="L18" s="150">
        <v>2.887E-2</v>
      </c>
      <c r="M18" s="152">
        <v>5.6270000000000001E-2</v>
      </c>
      <c r="N18" s="551"/>
    </row>
    <row r="19" spans="1:14" s="21" customFormat="1" ht="12.75" customHeight="1">
      <c r="A19" s="785" t="s">
        <v>68</v>
      </c>
      <c r="B19" s="212">
        <v>11980.832</v>
      </c>
      <c r="C19" s="199">
        <v>5428.1570000000002</v>
      </c>
      <c r="D19" s="199">
        <v>84.013000000000005</v>
      </c>
      <c r="E19" s="199">
        <v>232.124</v>
      </c>
      <c r="F19" s="199">
        <v>3322.7060000000001</v>
      </c>
      <c r="G19" s="199">
        <v>82.653000000000006</v>
      </c>
      <c r="H19" s="199">
        <v>1930.25</v>
      </c>
      <c r="I19" s="199">
        <v>17.552</v>
      </c>
      <c r="J19" s="199">
        <v>52.103999999999999</v>
      </c>
      <c r="K19" s="199">
        <v>268.90300000000002</v>
      </c>
      <c r="L19" s="156">
        <v>77.311000000000007</v>
      </c>
      <c r="M19" s="157">
        <v>485.05900000000003</v>
      </c>
      <c r="N19" s="404"/>
    </row>
    <row r="20" spans="1:14" s="22" customFormat="1" ht="12.75" customHeight="1">
      <c r="A20" s="785"/>
      <c r="B20" s="197">
        <v>1</v>
      </c>
      <c r="C20" s="131">
        <v>0.45306999999999997</v>
      </c>
      <c r="D20" s="131">
        <v>7.0099999999999997E-3</v>
      </c>
      <c r="E20" s="131">
        <v>1.9369999999999998E-2</v>
      </c>
      <c r="F20" s="131">
        <v>0.27733999999999998</v>
      </c>
      <c r="G20" s="131">
        <v>6.8999999999999999E-3</v>
      </c>
      <c r="H20" s="131">
        <v>0.16111</v>
      </c>
      <c r="I20" s="131">
        <v>1.47E-3</v>
      </c>
      <c r="J20" s="131">
        <v>4.3499999999999997E-3</v>
      </c>
      <c r="K20" s="131">
        <v>2.2440000000000002E-2</v>
      </c>
      <c r="L20" s="150">
        <v>6.45E-3</v>
      </c>
      <c r="M20" s="152">
        <v>4.0489999999999998E-2</v>
      </c>
      <c r="N20" s="551"/>
    </row>
    <row r="21" spans="1:14" s="21" customFormat="1" ht="12.75" customHeight="1">
      <c r="A21" s="785" t="s">
        <v>69</v>
      </c>
      <c r="B21" s="212">
        <v>253878.057</v>
      </c>
      <c r="C21" s="199">
        <v>130946.711</v>
      </c>
      <c r="D21" s="199">
        <v>4898.3810000000003</v>
      </c>
      <c r="E21" s="199">
        <v>318.74400000000003</v>
      </c>
      <c r="F21" s="199">
        <v>52125.593999999997</v>
      </c>
      <c r="G21" s="199">
        <v>2685.3710000000001</v>
      </c>
      <c r="H21" s="199">
        <v>21835.018</v>
      </c>
      <c r="I21" s="199">
        <v>669.82100000000003</v>
      </c>
      <c r="J21" s="199">
        <v>2537.0639999999999</v>
      </c>
      <c r="K21" s="199">
        <v>6972.8209999999999</v>
      </c>
      <c r="L21" s="156">
        <v>12472.38</v>
      </c>
      <c r="M21" s="157">
        <v>18416.151999999998</v>
      </c>
      <c r="N21" s="404"/>
    </row>
    <row r="22" spans="1:14" s="22" customFormat="1" ht="12.75" customHeight="1">
      <c r="A22" s="785"/>
      <c r="B22" s="197">
        <v>1</v>
      </c>
      <c r="C22" s="131">
        <v>0.51578999999999997</v>
      </c>
      <c r="D22" s="131">
        <v>1.9290000000000002E-2</v>
      </c>
      <c r="E22" s="131">
        <v>1.2600000000000001E-3</v>
      </c>
      <c r="F22" s="131">
        <v>0.20532</v>
      </c>
      <c r="G22" s="131">
        <v>1.0580000000000001E-2</v>
      </c>
      <c r="H22" s="131">
        <v>8.6010000000000003E-2</v>
      </c>
      <c r="I22" s="131">
        <v>2.64E-3</v>
      </c>
      <c r="J22" s="131">
        <v>9.9900000000000006E-3</v>
      </c>
      <c r="K22" s="131">
        <v>2.7470000000000001E-2</v>
      </c>
      <c r="L22" s="150">
        <v>4.913E-2</v>
      </c>
      <c r="M22" s="152">
        <v>7.2539999999999993E-2</v>
      </c>
      <c r="N22" s="551"/>
    </row>
    <row r="23" spans="1:14" s="21" customFormat="1" ht="12.75" customHeight="1">
      <c r="A23" s="785" t="s">
        <v>70</v>
      </c>
      <c r="B23" s="212">
        <v>319339.01799999998</v>
      </c>
      <c r="C23" s="199">
        <v>152135.90900000001</v>
      </c>
      <c r="D23" s="199">
        <v>5401.6509999999998</v>
      </c>
      <c r="E23" s="199">
        <v>551.47900000000004</v>
      </c>
      <c r="F23" s="199">
        <v>83541.994000000006</v>
      </c>
      <c r="G23" s="199">
        <v>4240.8770000000004</v>
      </c>
      <c r="H23" s="199">
        <v>29053.757000000001</v>
      </c>
      <c r="I23" s="199">
        <v>480.02300000000002</v>
      </c>
      <c r="J23" s="199">
        <v>2630.4</v>
      </c>
      <c r="K23" s="199">
        <v>12538.05</v>
      </c>
      <c r="L23" s="156">
        <v>5546.6610000000001</v>
      </c>
      <c r="M23" s="157">
        <v>23218.217000000001</v>
      </c>
      <c r="N23" s="404"/>
    </row>
    <row r="24" spans="1:14" s="22" customFormat="1" ht="12.75" customHeight="1">
      <c r="A24" s="785"/>
      <c r="B24" s="197">
        <v>1</v>
      </c>
      <c r="C24" s="131">
        <v>0.47641</v>
      </c>
      <c r="D24" s="131">
        <v>1.6920000000000001E-2</v>
      </c>
      <c r="E24" s="131">
        <v>1.73E-3</v>
      </c>
      <c r="F24" s="131">
        <v>0.26161000000000001</v>
      </c>
      <c r="G24" s="131">
        <v>1.328E-2</v>
      </c>
      <c r="H24" s="131">
        <v>9.0980000000000005E-2</v>
      </c>
      <c r="I24" s="131">
        <v>1.5E-3</v>
      </c>
      <c r="J24" s="131">
        <v>8.2400000000000008E-3</v>
      </c>
      <c r="K24" s="131">
        <v>3.9260000000000003E-2</v>
      </c>
      <c r="L24" s="150">
        <v>1.737E-2</v>
      </c>
      <c r="M24" s="152">
        <v>7.2709999999999997E-2</v>
      </c>
      <c r="N24" s="551"/>
    </row>
    <row r="25" spans="1:14" s="21" customFormat="1" ht="12.75" customHeight="1">
      <c r="A25" s="785" t="s">
        <v>71</v>
      </c>
      <c r="B25" s="212">
        <v>59568.735000000001</v>
      </c>
      <c r="C25" s="199">
        <v>23106.543000000001</v>
      </c>
      <c r="D25" s="199">
        <v>606.61500000000001</v>
      </c>
      <c r="E25" s="199">
        <v>555.755</v>
      </c>
      <c r="F25" s="199">
        <v>23941.591</v>
      </c>
      <c r="G25" s="199">
        <v>860.803</v>
      </c>
      <c r="H25" s="199">
        <v>4622.0159999999996</v>
      </c>
      <c r="I25" s="199">
        <v>94.224000000000004</v>
      </c>
      <c r="J25" s="199">
        <v>592.27</v>
      </c>
      <c r="K25" s="199">
        <v>1400.999</v>
      </c>
      <c r="L25" s="156">
        <v>812.46400000000006</v>
      </c>
      <c r="M25" s="157">
        <v>2975.4549999999999</v>
      </c>
      <c r="N25" s="404"/>
    </row>
    <row r="26" spans="1:14" s="22" customFormat="1" ht="12.75" customHeight="1">
      <c r="A26" s="785"/>
      <c r="B26" s="197">
        <v>1</v>
      </c>
      <c r="C26" s="131">
        <v>0.38790000000000002</v>
      </c>
      <c r="D26" s="131">
        <v>1.018E-2</v>
      </c>
      <c r="E26" s="131">
        <v>9.3299999999999998E-3</v>
      </c>
      <c r="F26" s="131">
        <v>0.40192</v>
      </c>
      <c r="G26" s="131">
        <v>1.4449999999999999E-2</v>
      </c>
      <c r="H26" s="131">
        <v>7.7590000000000006E-2</v>
      </c>
      <c r="I26" s="131">
        <v>1.58E-3</v>
      </c>
      <c r="J26" s="131">
        <v>9.9399999999999992E-3</v>
      </c>
      <c r="K26" s="131">
        <v>2.3519999999999999E-2</v>
      </c>
      <c r="L26" s="150">
        <v>1.3639999999999999E-2</v>
      </c>
      <c r="M26" s="152">
        <v>4.9950000000000001E-2</v>
      </c>
      <c r="N26" s="551"/>
    </row>
    <row r="27" spans="1:14" s="21" customFormat="1" ht="12.75" customHeight="1">
      <c r="A27" s="785" t="s">
        <v>72</v>
      </c>
      <c r="B27" s="212">
        <v>15227.573</v>
      </c>
      <c r="C27" s="199">
        <v>5265.491</v>
      </c>
      <c r="D27" s="199">
        <v>1105.6500000000001</v>
      </c>
      <c r="E27" s="199">
        <v>2070.703</v>
      </c>
      <c r="F27" s="199">
        <v>4394.7820000000002</v>
      </c>
      <c r="G27" s="199">
        <v>358.30500000000001</v>
      </c>
      <c r="H27" s="199">
        <v>747.11699999999996</v>
      </c>
      <c r="I27" s="199">
        <v>6.4720000000000004</v>
      </c>
      <c r="J27" s="199">
        <v>133.97399999999999</v>
      </c>
      <c r="K27" s="199">
        <v>469.73200000000003</v>
      </c>
      <c r="L27" s="156">
        <v>58.02</v>
      </c>
      <c r="M27" s="157">
        <v>617.327</v>
      </c>
      <c r="N27" s="404"/>
    </row>
    <row r="28" spans="1:14" s="22" customFormat="1" ht="12.75" customHeight="1">
      <c r="A28" s="785"/>
      <c r="B28" s="197">
        <v>1</v>
      </c>
      <c r="C28" s="131">
        <v>0.34578999999999999</v>
      </c>
      <c r="D28" s="131">
        <v>7.2609999999999994E-2</v>
      </c>
      <c r="E28" s="131">
        <v>0.13597999999999999</v>
      </c>
      <c r="F28" s="131">
        <v>0.28860999999999998</v>
      </c>
      <c r="G28" s="131">
        <v>2.3529999999999999E-2</v>
      </c>
      <c r="H28" s="131">
        <v>4.9059999999999999E-2</v>
      </c>
      <c r="I28" s="131">
        <v>4.2999999999999999E-4</v>
      </c>
      <c r="J28" s="131">
        <v>8.8000000000000005E-3</v>
      </c>
      <c r="K28" s="131">
        <v>3.0849999999999999E-2</v>
      </c>
      <c r="L28" s="150">
        <v>3.81E-3</v>
      </c>
      <c r="M28" s="152">
        <v>4.054E-2</v>
      </c>
      <c r="N28" s="551"/>
    </row>
    <row r="29" spans="1:14" s="21" customFormat="1" ht="12.75" customHeight="1">
      <c r="A29" s="785" t="s">
        <v>73</v>
      </c>
      <c r="B29" s="212">
        <v>38428.275999999998</v>
      </c>
      <c r="C29" s="199">
        <v>15562.467000000001</v>
      </c>
      <c r="D29" s="199">
        <v>775.96</v>
      </c>
      <c r="E29" s="199">
        <v>6.7249999999999996</v>
      </c>
      <c r="F29" s="199">
        <v>11406.11</v>
      </c>
      <c r="G29" s="199">
        <v>587.11800000000005</v>
      </c>
      <c r="H29" s="199">
        <v>5888.6840000000002</v>
      </c>
      <c r="I29" s="199">
        <v>44.847000000000001</v>
      </c>
      <c r="J29" s="199">
        <v>388.92399999999998</v>
      </c>
      <c r="K29" s="199">
        <v>1468.7670000000001</v>
      </c>
      <c r="L29" s="156">
        <v>107.383</v>
      </c>
      <c r="M29" s="157">
        <v>2191.2910000000002</v>
      </c>
      <c r="N29" s="404"/>
    </row>
    <row r="30" spans="1:14" s="22" customFormat="1" ht="12.75" customHeight="1">
      <c r="A30" s="785"/>
      <c r="B30" s="197">
        <v>1</v>
      </c>
      <c r="C30" s="131">
        <v>0.40497</v>
      </c>
      <c r="D30" s="131">
        <v>2.019E-2</v>
      </c>
      <c r="E30" s="131">
        <v>1.8000000000000001E-4</v>
      </c>
      <c r="F30" s="131">
        <v>0.29681999999999997</v>
      </c>
      <c r="G30" s="131">
        <v>1.528E-2</v>
      </c>
      <c r="H30" s="131">
        <v>0.15323999999999999</v>
      </c>
      <c r="I30" s="131">
        <v>1.17E-3</v>
      </c>
      <c r="J30" s="131">
        <v>1.0120000000000001E-2</v>
      </c>
      <c r="K30" s="131">
        <v>3.8219999999999997E-2</v>
      </c>
      <c r="L30" s="150">
        <v>2.7899999999999999E-3</v>
      </c>
      <c r="M30" s="152">
        <v>5.7020000000000001E-2</v>
      </c>
      <c r="N30" s="551"/>
    </row>
    <row r="31" spans="1:14" s="21" customFormat="1" ht="12.75" customHeight="1">
      <c r="A31" s="785" t="s">
        <v>74</v>
      </c>
      <c r="B31" s="212">
        <v>16104.286</v>
      </c>
      <c r="C31" s="199">
        <v>7660.4579999999996</v>
      </c>
      <c r="D31" s="199">
        <v>98.864000000000004</v>
      </c>
      <c r="E31" s="199">
        <v>8.0229999999999997</v>
      </c>
      <c r="F31" s="199">
        <v>4860.3040000000001</v>
      </c>
      <c r="G31" s="199">
        <v>142.47800000000001</v>
      </c>
      <c r="H31" s="199">
        <v>1440.8810000000001</v>
      </c>
      <c r="I31" s="199">
        <v>20.366</v>
      </c>
      <c r="J31" s="199">
        <v>210.19800000000001</v>
      </c>
      <c r="K31" s="199">
        <v>463.92</v>
      </c>
      <c r="L31" s="156">
        <v>230.10499999999999</v>
      </c>
      <c r="M31" s="157">
        <v>968.68899999999996</v>
      </c>
      <c r="N31" s="404"/>
    </row>
    <row r="32" spans="1:14" s="22" customFormat="1" ht="12.75" customHeight="1">
      <c r="A32" s="785"/>
      <c r="B32" s="197">
        <v>1</v>
      </c>
      <c r="C32" s="131">
        <v>0.47567999999999999</v>
      </c>
      <c r="D32" s="131">
        <v>6.1399999999999996E-3</v>
      </c>
      <c r="E32" s="131">
        <v>5.0000000000000001E-4</v>
      </c>
      <c r="F32" s="131">
        <v>0.30180000000000001</v>
      </c>
      <c r="G32" s="131">
        <v>8.8500000000000002E-3</v>
      </c>
      <c r="H32" s="131">
        <v>8.9469999999999994E-2</v>
      </c>
      <c r="I32" s="131">
        <v>1.2600000000000001E-3</v>
      </c>
      <c r="J32" s="131">
        <v>1.3050000000000001E-2</v>
      </c>
      <c r="K32" s="131">
        <v>2.8809999999999999E-2</v>
      </c>
      <c r="L32" s="150">
        <v>1.4290000000000001E-2</v>
      </c>
      <c r="M32" s="152">
        <v>6.0150000000000002E-2</v>
      </c>
      <c r="N32" s="551"/>
    </row>
    <row r="33" spans="1:14" s="21" customFormat="1" ht="12.75" customHeight="1">
      <c r="A33" s="785" t="s">
        <v>75</v>
      </c>
      <c r="B33" s="212">
        <v>59508.207000000002</v>
      </c>
      <c r="C33" s="199">
        <v>25610.538</v>
      </c>
      <c r="D33" s="199">
        <v>1045.78</v>
      </c>
      <c r="E33" s="199">
        <v>464.59300000000002</v>
      </c>
      <c r="F33" s="199">
        <v>16600.817999999999</v>
      </c>
      <c r="G33" s="199">
        <v>1035.4059999999999</v>
      </c>
      <c r="H33" s="199">
        <v>7002.7160000000003</v>
      </c>
      <c r="I33" s="199">
        <v>122.045</v>
      </c>
      <c r="J33" s="199">
        <v>568.48900000000003</v>
      </c>
      <c r="K33" s="199">
        <v>1567.7090000000001</v>
      </c>
      <c r="L33" s="156">
        <v>441.93299999999999</v>
      </c>
      <c r="M33" s="157">
        <v>5048.18</v>
      </c>
      <c r="N33" s="404"/>
    </row>
    <row r="34" spans="1:14" s="22" customFormat="1" ht="12.75" customHeight="1">
      <c r="A34" s="785"/>
      <c r="B34" s="197">
        <v>1</v>
      </c>
      <c r="C34" s="131">
        <v>0.43036999999999997</v>
      </c>
      <c r="D34" s="131">
        <v>1.7569999999999999E-2</v>
      </c>
      <c r="E34" s="131">
        <v>7.8100000000000001E-3</v>
      </c>
      <c r="F34" s="131">
        <v>0.27897</v>
      </c>
      <c r="G34" s="131">
        <v>1.7399999999999999E-2</v>
      </c>
      <c r="H34" s="131">
        <v>0.11768000000000001</v>
      </c>
      <c r="I34" s="131">
        <v>2.0500000000000002E-3</v>
      </c>
      <c r="J34" s="131">
        <v>9.5499999999999995E-3</v>
      </c>
      <c r="K34" s="131">
        <v>2.6339999999999999E-2</v>
      </c>
      <c r="L34" s="150">
        <v>7.43E-3</v>
      </c>
      <c r="M34" s="152">
        <v>8.4830000000000003E-2</v>
      </c>
      <c r="N34" s="551"/>
    </row>
    <row r="35" spans="1:14" s="21" customFormat="1" ht="12.75" customHeight="1">
      <c r="A35" s="805" t="s">
        <v>76</v>
      </c>
      <c r="B35" s="212">
        <v>24413.433000000001</v>
      </c>
      <c r="C35" s="199">
        <v>10542.344999999999</v>
      </c>
      <c r="D35" s="199">
        <v>243.79900000000001</v>
      </c>
      <c r="E35" s="199">
        <v>30.12</v>
      </c>
      <c r="F35" s="199">
        <v>7480.6530000000002</v>
      </c>
      <c r="G35" s="199">
        <v>257.02600000000001</v>
      </c>
      <c r="H35" s="199">
        <v>2272.1849999999999</v>
      </c>
      <c r="I35" s="199">
        <v>107.968</v>
      </c>
      <c r="J35" s="199">
        <v>352.19900000000001</v>
      </c>
      <c r="K35" s="199">
        <v>740.78</v>
      </c>
      <c r="L35" s="156">
        <v>403.01600000000002</v>
      </c>
      <c r="M35" s="157">
        <v>1983.3420000000001</v>
      </c>
      <c r="N35" s="404"/>
    </row>
    <row r="36" spans="1:14" s="22" customFormat="1" ht="12.75" customHeight="1">
      <c r="A36" s="787"/>
      <c r="B36" s="200">
        <v>1</v>
      </c>
      <c r="C36" s="138">
        <v>0.43182999999999999</v>
      </c>
      <c r="D36" s="138">
        <v>9.9900000000000006E-3</v>
      </c>
      <c r="E36" s="138">
        <v>1.23E-3</v>
      </c>
      <c r="F36" s="138">
        <v>0.30642000000000003</v>
      </c>
      <c r="G36" s="138">
        <v>1.0529999999999999E-2</v>
      </c>
      <c r="H36" s="138">
        <v>9.307E-2</v>
      </c>
      <c r="I36" s="138">
        <v>4.4200000000000003E-3</v>
      </c>
      <c r="J36" s="138">
        <v>1.443E-2</v>
      </c>
      <c r="K36" s="138">
        <v>3.0339999999999999E-2</v>
      </c>
      <c r="L36" s="171">
        <v>1.651E-2</v>
      </c>
      <c r="M36" s="173">
        <v>8.1240000000000007E-2</v>
      </c>
      <c r="N36" s="551"/>
    </row>
    <row r="37" spans="1:14" s="21" customFormat="1" ht="12.75" customHeight="1">
      <c r="A37" s="838" t="s">
        <v>85</v>
      </c>
      <c r="B37" s="195">
        <v>1551652.0589999999</v>
      </c>
      <c r="C37" s="180">
        <v>664717.39899999998</v>
      </c>
      <c r="D37" s="180">
        <v>26653.55</v>
      </c>
      <c r="E37" s="180">
        <v>8099.6469999999999</v>
      </c>
      <c r="F37" s="180">
        <v>470921.64600000001</v>
      </c>
      <c r="G37" s="180">
        <v>23893.803</v>
      </c>
      <c r="H37" s="180">
        <v>158345.67199999999</v>
      </c>
      <c r="I37" s="180">
        <v>2696.0349999999999</v>
      </c>
      <c r="J37" s="180">
        <v>19152.502</v>
      </c>
      <c r="K37" s="180">
        <v>52510.608</v>
      </c>
      <c r="L37" s="210">
        <v>26781.073</v>
      </c>
      <c r="M37" s="213">
        <v>97880.123999999996</v>
      </c>
      <c r="N37" s="404"/>
    </row>
    <row r="38" spans="1:14" s="22" customFormat="1" ht="12.75" customHeight="1" thickBot="1">
      <c r="A38" s="839"/>
      <c r="B38" s="399">
        <v>1</v>
      </c>
      <c r="C38" s="350">
        <v>0.42838999999999999</v>
      </c>
      <c r="D38" s="350">
        <v>1.7180000000000001E-2</v>
      </c>
      <c r="E38" s="350">
        <v>5.2199999999999998E-3</v>
      </c>
      <c r="F38" s="350">
        <v>0.30349999999999999</v>
      </c>
      <c r="G38" s="350">
        <v>1.54E-2</v>
      </c>
      <c r="H38" s="350">
        <v>0.10205</v>
      </c>
      <c r="I38" s="350">
        <v>1.74E-3</v>
      </c>
      <c r="J38" s="350">
        <v>1.234E-2</v>
      </c>
      <c r="K38" s="350">
        <v>3.3840000000000002E-2</v>
      </c>
      <c r="L38" s="111">
        <v>1.7260000000000001E-2</v>
      </c>
      <c r="M38" s="112">
        <v>6.3079999999999997E-2</v>
      </c>
      <c r="N38" s="551"/>
    </row>
    <row r="39" spans="1:14" s="402" customFormat="1"/>
    <row r="40" spans="1:14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4" s="402" customFormat="1"/>
    <row r="42" spans="1:14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4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14" s="402" customFormat="1">
      <c r="A44" s="548"/>
      <c r="B44" s="545"/>
      <c r="C44" s="545"/>
      <c r="D44" s="545"/>
      <c r="E44" s="545"/>
      <c r="F44" s="545"/>
      <c r="G44" s="545"/>
    </row>
    <row r="45" spans="1:14" s="402" customFormat="1">
      <c r="A45" s="766" t="s">
        <v>547</v>
      </c>
      <c r="B45" s="766"/>
      <c r="C45" s="766"/>
      <c r="D45" s="766"/>
      <c r="E45" s="766"/>
      <c r="F45" s="545"/>
      <c r="G45" s="545"/>
    </row>
  </sheetData>
  <mergeCells count="24">
    <mergeCell ref="A45:E45"/>
    <mergeCell ref="A1:M1"/>
    <mergeCell ref="A2:A4"/>
    <mergeCell ref="B2:B4"/>
    <mergeCell ref="C2:M2"/>
    <mergeCell ref="C3:M3"/>
    <mergeCell ref="A5:A6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31:A32"/>
    <mergeCell ref="A33:A34"/>
    <mergeCell ref="A17:A18"/>
    <mergeCell ref="E43:G43"/>
    <mergeCell ref="A35:A36"/>
    <mergeCell ref="A37:A38"/>
    <mergeCell ref="A19:A20"/>
    <mergeCell ref="A21:A22"/>
  </mergeCells>
  <conditionalFormatting sqref="A5:XFD5">
    <cfRule type="cellIs" dxfId="658" priority="48" stopIfTrue="1" operator="equal">
      <formula>0</formula>
    </cfRule>
  </conditionalFormatting>
  <conditionalFormatting sqref="A6:XFD6">
    <cfRule type="cellIs" dxfId="657" priority="47" stopIfTrue="1" operator="lessThan">
      <formula>0.0005</formula>
    </cfRule>
    <cfRule type="cellIs" dxfId="656" priority="46" stopIfTrue="1" operator="equal">
      <formula>1</formula>
    </cfRule>
  </conditionalFormatting>
  <conditionalFormatting sqref="A8:XFD8">
    <cfRule type="cellIs" dxfId="655" priority="50" stopIfTrue="1" operator="lessThan">
      <formula>0.0005</formula>
    </cfRule>
    <cfRule type="cellIs" dxfId="654" priority="49" stopIfTrue="1" operator="equal">
      <formula>1</formula>
    </cfRule>
  </conditionalFormatting>
  <conditionalFormatting sqref="A9:XFD9">
    <cfRule type="cellIs" dxfId="653" priority="45" stopIfTrue="1" operator="equal">
      <formula>0</formula>
    </cfRule>
  </conditionalFormatting>
  <conditionalFormatting sqref="A10:XFD10">
    <cfRule type="cellIs" dxfId="652" priority="44" stopIfTrue="1" operator="lessThan">
      <formula>0.0005</formula>
    </cfRule>
    <cfRule type="cellIs" dxfId="651" priority="43" stopIfTrue="1" operator="equal">
      <formula>1</formula>
    </cfRule>
  </conditionalFormatting>
  <conditionalFormatting sqref="A11:XFD11">
    <cfRule type="cellIs" dxfId="650" priority="42" stopIfTrue="1" operator="equal">
      <formula>0</formula>
    </cfRule>
  </conditionalFormatting>
  <conditionalFormatting sqref="A12:XFD12">
    <cfRule type="cellIs" dxfId="649" priority="41" stopIfTrue="1" operator="lessThan">
      <formula>0.0005</formula>
    </cfRule>
    <cfRule type="cellIs" dxfId="648" priority="40" stopIfTrue="1" operator="equal">
      <formula>1</formula>
    </cfRule>
  </conditionalFormatting>
  <conditionalFormatting sqref="A13:XFD13">
    <cfRule type="cellIs" dxfId="647" priority="39" stopIfTrue="1" operator="equal">
      <formula>0</formula>
    </cfRule>
  </conditionalFormatting>
  <conditionalFormatting sqref="A14:XFD14">
    <cfRule type="cellIs" dxfId="646" priority="38" stopIfTrue="1" operator="lessThan">
      <formula>0.0005</formula>
    </cfRule>
    <cfRule type="cellIs" dxfId="645" priority="37" stopIfTrue="1" operator="equal">
      <formula>1</formula>
    </cfRule>
  </conditionalFormatting>
  <conditionalFormatting sqref="A15:XFD15">
    <cfRule type="cellIs" dxfId="644" priority="36" stopIfTrue="1" operator="equal">
      <formula>0</formula>
    </cfRule>
  </conditionalFormatting>
  <conditionalFormatting sqref="A16:XFD16">
    <cfRule type="cellIs" dxfId="643" priority="35" stopIfTrue="1" operator="lessThan">
      <formula>0.0005</formula>
    </cfRule>
    <cfRule type="cellIs" dxfId="642" priority="34" stopIfTrue="1" operator="equal">
      <formula>1</formula>
    </cfRule>
  </conditionalFormatting>
  <conditionalFormatting sqref="A17:XFD17">
    <cfRule type="cellIs" dxfId="641" priority="33" stopIfTrue="1" operator="equal">
      <formula>0</formula>
    </cfRule>
  </conditionalFormatting>
  <conditionalFormatting sqref="A18:XFD18">
    <cfRule type="cellIs" dxfId="640" priority="31" stopIfTrue="1" operator="equal">
      <formula>1</formula>
    </cfRule>
    <cfRule type="cellIs" dxfId="639" priority="32" stopIfTrue="1" operator="lessThan">
      <formula>0.0005</formula>
    </cfRule>
  </conditionalFormatting>
  <conditionalFormatting sqref="A19:XFD19">
    <cfRule type="cellIs" dxfId="638" priority="30" stopIfTrue="1" operator="equal">
      <formula>0</formula>
    </cfRule>
  </conditionalFormatting>
  <conditionalFormatting sqref="A20:XFD20">
    <cfRule type="cellIs" dxfId="637" priority="29" stopIfTrue="1" operator="lessThan">
      <formula>0.0005</formula>
    </cfRule>
    <cfRule type="cellIs" dxfId="636" priority="28" stopIfTrue="1" operator="equal">
      <formula>1</formula>
    </cfRule>
  </conditionalFormatting>
  <conditionalFormatting sqref="A21:XFD21">
    <cfRule type="cellIs" dxfId="635" priority="27" stopIfTrue="1" operator="equal">
      <formula>0</formula>
    </cfRule>
  </conditionalFormatting>
  <conditionalFormatting sqref="A22:XFD22">
    <cfRule type="cellIs" dxfId="634" priority="25" stopIfTrue="1" operator="equal">
      <formula>1</formula>
    </cfRule>
    <cfRule type="cellIs" dxfId="633" priority="26" stopIfTrue="1" operator="lessThan">
      <formula>0.0005</formula>
    </cfRule>
  </conditionalFormatting>
  <conditionalFormatting sqref="A23:XFD23">
    <cfRule type="cellIs" dxfId="632" priority="24" stopIfTrue="1" operator="equal">
      <formula>0</formula>
    </cfRule>
  </conditionalFormatting>
  <conditionalFormatting sqref="A24:XFD24">
    <cfRule type="cellIs" dxfId="631" priority="23" stopIfTrue="1" operator="lessThan">
      <formula>0.0005</formula>
    </cfRule>
    <cfRule type="cellIs" dxfId="630" priority="22" stopIfTrue="1" operator="equal">
      <formula>1</formula>
    </cfRule>
  </conditionalFormatting>
  <conditionalFormatting sqref="A25:XFD25">
    <cfRule type="cellIs" dxfId="629" priority="21" stopIfTrue="1" operator="equal">
      <formula>0</formula>
    </cfRule>
  </conditionalFormatting>
  <conditionalFormatting sqref="A26:XFD26">
    <cfRule type="cellIs" dxfId="628" priority="19" stopIfTrue="1" operator="equal">
      <formula>1</formula>
    </cfRule>
    <cfRule type="cellIs" dxfId="627" priority="20" stopIfTrue="1" operator="lessThan">
      <formula>0.0005</formula>
    </cfRule>
  </conditionalFormatting>
  <conditionalFormatting sqref="A27:XFD27">
    <cfRule type="cellIs" dxfId="626" priority="18" stopIfTrue="1" operator="equal">
      <formula>0</formula>
    </cfRule>
  </conditionalFormatting>
  <conditionalFormatting sqref="A28:XFD28">
    <cfRule type="cellIs" dxfId="625" priority="17" stopIfTrue="1" operator="lessThan">
      <formula>0.0005</formula>
    </cfRule>
    <cfRule type="cellIs" dxfId="624" priority="16" stopIfTrue="1" operator="equal">
      <formula>1</formula>
    </cfRule>
  </conditionalFormatting>
  <conditionalFormatting sqref="A29:XFD29">
    <cfRule type="cellIs" dxfId="623" priority="15" stopIfTrue="1" operator="equal">
      <formula>0</formula>
    </cfRule>
  </conditionalFormatting>
  <conditionalFormatting sqref="A30:XFD30">
    <cfRule type="cellIs" dxfId="622" priority="14" stopIfTrue="1" operator="lessThan">
      <formula>0.0005</formula>
    </cfRule>
    <cfRule type="cellIs" dxfId="621" priority="13" stopIfTrue="1" operator="equal">
      <formula>1</formula>
    </cfRule>
  </conditionalFormatting>
  <conditionalFormatting sqref="A31:XFD31">
    <cfRule type="cellIs" dxfId="620" priority="12" stopIfTrue="1" operator="equal">
      <formula>0</formula>
    </cfRule>
  </conditionalFormatting>
  <conditionalFormatting sqref="A32:XFD32">
    <cfRule type="cellIs" dxfId="619" priority="11" stopIfTrue="1" operator="lessThan">
      <formula>0.0005</formula>
    </cfRule>
    <cfRule type="cellIs" dxfId="618" priority="10" stopIfTrue="1" operator="equal">
      <formula>1</formula>
    </cfRule>
  </conditionalFormatting>
  <conditionalFormatting sqref="A33:XFD33">
    <cfRule type="cellIs" dxfId="617" priority="9" stopIfTrue="1" operator="equal">
      <formula>0</formula>
    </cfRule>
  </conditionalFormatting>
  <conditionalFormatting sqref="A34:XFD34">
    <cfRule type="cellIs" dxfId="616" priority="8" stopIfTrue="1" operator="lessThan">
      <formula>0.0005</formula>
    </cfRule>
    <cfRule type="cellIs" dxfId="615" priority="7" stopIfTrue="1" operator="equal">
      <formula>1</formula>
    </cfRule>
  </conditionalFormatting>
  <conditionalFormatting sqref="A35:XFD35">
    <cfRule type="cellIs" dxfId="614" priority="6" stopIfTrue="1" operator="equal">
      <formula>0</formula>
    </cfRule>
  </conditionalFormatting>
  <conditionalFormatting sqref="A36:XFD36">
    <cfRule type="cellIs" dxfId="613" priority="5" stopIfTrue="1" operator="lessThan">
      <formula>0.0005</formula>
    </cfRule>
    <cfRule type="cellIs" dxfId="612" priority="4" stopIfTrue="1" operator="equal">
      <formula>1</formula>
    </cfRule>
  </conditionalFormatting>
  <conditionalFormatting sqref="A37:XFD37">
    <cfRule type="cellIs" dxfId="611" priority="3" stopIfTrue="1" operator="equal">
      <formula>0</formula>
    </cfRule>
  </conditionalFormatting>
  <conditionalFormatting sqref="A38:XFD38">
    <cfRule type="cellIs" dxfId="610" priority="1" stopIfTrue="1" operator="equal">
      <formula>1</formula>
    </cfRule>
    <cfRule type="cellIs" dxfId="609" priority="2" stopIfTrue="1" operator="lessThan">
      <formula>0.0005</formula>
    </cfRule>
  </conditionalFormatting>
  <conditionalFormatting sqref="B7:IV7">
    <cfRule type="cellIs" dxfId="608" priority="54" stopIfTrue="1" operator="equal">
      <formula>0</formula>
    </cfRule>
  </conditionalFormatting>
  <hyperlinks>
    <hyperlink ref="E43" r:id="rId1" xr:uid="{3D3732FB-0884-4E8A-A50F-D3486CA19350}"/>
    <hyperlink ref="E43:G43" r:id="rId2" display="http://dx.doi.org/10.4232/1.14582 " xr:uid="{1ABA2465-05DC-41D6-B6F0-2C485EE5C880}"/>
    <hyperlink ref="A45" r:id="rId3" display="Publikation und Tabellen stehen unter der Lizenz CC BY-SA DEED 4.0." xr:uid="{98F6FC24-440C-47C2-A01C-7CFD3802E403}"/>
    <hyperlink ref="A45:E45" r:id="rId4" display="Die Tabellen stehen unter der Lizenz CC BY-SA DEED 4.0." xr:uid="{67D1CDE0-B8F5-4181-B68E-5BADCEDA0BC9}"/>
  </hyperlinks>
  <pageMargins left="0.78740157480314965" right="0.78740157480314965" top="0.98425196850393704" bottom="0.98425196850393704" header="0.51181102362204722" footer="0.51181102362204722"/>
  <pageSetup paperSize="9" scale="63" orientation="portrait" r:id="rId5"/>
  <headerFooter scaleWithDoc="0" alignWithMargins="0"/>
  <legacyDrawingHF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D18D-6009-47B2-A307-C6B2EF8F329B}">
  <sheetPr>
    <pageSetUpPr fitToPage="1"/>
  </sheetPr>
  <dimension ref="A1:M43"/>
  <sheetViews>
    <sheetView view="pageBreakPreview" zoomScaleNormal="100" zoomScaleSheetLayoutView="100" workbookViewId="0">
      <selection sqref="A1:E1"/>
    </sheetView>
  </sheetViews>
  <sheetFormatPr baseColWidth="10" defaultRowHeight="12.75"/>
  <cols>
    <col min="1" max="1" width="16.5703125" style="20" customWidth="1"/>
    <col min="2" max="4" width="18.7109375" style="20" customWidth="1"/>
    <col min="5" max="5" width="2.7109375" style="402" customWidth="1"/>
    <col min="6" max="6" width="25.7109375" style="402" customWidth="1"/>
    <col min="7" max="16384" width="11.42578125" style="20"/>
  </cols>
  <sheetData>
    <row r="1" spans="1:13" ht="39.950000000000003" customHeight="1" thickBot="1">
      <c r="A1" s="845" t="str">
        <f>"Tabelle 6: Entgeltermäßigungen nach Ländern " &amp;Hilfswerte!B1</f>
        <v>Tabelle 6: Entgeltermäßigungen nach Ländern 2023</v>
      </c>
      <c r="B1" s="845"/>
      <c r="C1" s="845"/>
      <c r="D1" s="845"/>
      <c r="E1" s="845"/>
      <c r="F1" s="560"/>
      <c r="G1" s="560"/>
      <c r="H1" s="38"/>
      <c r="I1" s="38"/>
      <c r="J1" s="38"/>
      <c r="K1" s="38"/>
      <c r="L1" s="38"/>
      <c r="M1" s="38"/>
    </row>
    <row r="2" spans="1:13" ht="48" customHeight="1">
      <c r="A2" s="604" t="s">
        <v>12</v>
      </c>
      <c r="B2" s="605" t="s">
        <v>332</v>
      </c>
      <c r="C2" s="605" t="s">
        <v>357</v>
      </c>
      <c r="D2" s="606" t="s">
        <v>60</v>
      </c>
      <c r="G2" s="402"/>
    </row>
    <row r="3" spans="1:13" ht="12.75" customHeight="1">
      <c r="A3" s="802" t="s">
        <v>61</v>
      </c>
      <c r="B3" s="214">
        <v>38335</v>
      </c>
      <c r="C3" s="214">
        <v>166319</v>
      </c>
      <c r="D3" s="215">
        <v>204654</v>
      </c>
      <c r="G3" s="402"/>
    </row>
    <row r="4" spans="1:13" ht="12.75" customHeight="1">
      <c r="A4" s="785"/>
      <c r="B4" s="216">
        <v>0.18731999999999999</v>
      </c>
      <c r="C4" s="216">
        <v>0.81267999999999996</v>
      </c>
      <c r="D4" s="217">
        <v>1</v>
      </c>
      <c r="G4" s="402"/>
    </row>
    <row r="5" spans="1:13" ht="12.75" customHeight="1">
      <c r="A5" s="785" t="s">
        <v>62</v>
      </c>
      <c r="B5" s="85">
        <v>46041</v>
      </c>
      <c r="C5" s="85">
        <v>24833</v>
      </c>
      <c r="D5" s="218">
        <v>70874</v>
      </c>
      <c r="G5" s="402"/>
    </row>
    <row r="6" spans="1:13" ht="12.75" customHeight="1">
      <c r="A6" s="785"/>
      <c r="B6" s="216">
        <v>0.64961999999999998</v>
      </c>
      <c r="C6" s="216">
        <v>0.35038000000000002</v>
      </c>
      <c r="D6" s="217">
        <v>1</v>
      </c>
      <c r="G6" s="402"/>
    </row>
    <row r="7" spans="1:13" ht="12.75" customHeight="1">
      <c r="A7" s="785" t="s">
        <v>63</v>
      </c>
      <c r="B7" s="85">
        <v>26400</v>
      </c>
      <c r="C7" s="85">
        <v>97431</v>
      </c>
      <c r="D7" s="218">
        <v>123831</v>
      </c>
      <c r="G7" s="402"/>
    </row>
    <row r="8" spans="1:13" ht="12.75" customHeight="1">
      <c r="A8" s="785"/>
      <c r="B8" s="88">
        <v>0.21318999999999999</v>
      </c>
      <c r="C8" s="88">
        <v>0.78681000000000001</v>
      </c>
      <c r="D8" s="219">
        <v>1</v>
      </c>
      <c r="G8" s="402"/>
    </row>
    <row r="9" spans="1:13" ht="12.75" customHeight="1">
      <c r="A9" s="785" t="s">
        <v>64</v>
      </c>
      <c r="B9" s="85">
        <v>9594</v>
      </c>
      <c r="C9" s="85">
        <v>20563</v>
      </c>
      <c r="D9" s="218">
        <v>30157</v>
      </c>
      <c r="G9" s="402"/>
    </row>
    <row r="10" spans="1:13" ht="12.75" customHeight="1">
      <c r="A10" s="785"/>
      <c r="B10" s="88">
        <v>0.31813999999999998</v>
      </c>
      <c r="C10" s="88">
        <v>0.68186000000000002</v>
      </c>
      <c r="D10" s="219">
        <v>1</v>
      </c>
      <c r="G10" s="402"/>
    </row>
    <row r="11" spans="1:13" ht="12.75" customHeight="1">
      <c r="A11" s="785" t="s">
        <v>65</v>
      </c>
      <c r="B11" s="85">
        <v>2210</v>
      </c>
      <c r="C11" s="85">
        <v>0</v>
      </c>
      <c r="D11" s="218">
        <v>2210</v>
      </c>
      <c r="G11" s="402"/>
    </row>
    <row r="12" spans="1:13" ht="12.75" customHeight="1">
      <c r="A12" s="785"/>
      <c r="B12" s="88">
        <v>1</v>
      </c>
      <c r="C12" s="88" t="s">
        <v>472</v>
      </c>
      <c r="D12" s="219">
        <v>1</v>
      </c>
      <c r="G12" s="402"/>
    </row>
    <row r="13" spans="1:13" ht="12.75" customHeight="1">
      <c r="A13" s="785" t="s">
        <v>66</v>
      </c>
      <c r="B13" s="85">
        <v>25943</v>
      </c>
      <c r="C13" s="85">
        <v>281</v>
      </c>
      <c r="D13" s="218">
        <v>26224</v>
      </c>
      <c r="G13" s="402"/>
    </row>
    <row r="14" spans="1:13" ht="12.75" customHeight="1">
      <c r="A14" s="785"/>
      <c r="B14" s="88">
        <v>0.98928000000000005</v>
      </c>
      <c r="C14" s="88">
        <v>1.072E-2</v>
      </c>
      <c r="D14" s="219">
        <v>1</v>
      </c>
      <c r="G14" s="402"/>
    </row>
    <row r="15" spans="1:13" ht="12.75" customHeight="1">
      <c r="A15" s="785" t="s">
        <v>67</v>
      </c>
      <c r="B15" s="85">
        <v>47805</v>
      </c>
      <c r="C15" s="85">
        <v>44295</v>
      </c>
      <c r="D15" s="218">
        <v>92100</v>
      </c>
      <c r="G15" s="402"/>
    </row>
    <row r="16" spans="1:13" ht="12.75" customHeight="1">
      <c r="A16" s="785"/>
      <c r="B16" s="88">
        <v>0.51905999999999997</v>
      </c>
      <c r="C16" s="88">
        <v>0.48093999999999998</v>
      </c>
      <c r="D16" s="219">
        <v>1</v>
      </c>
      <c r="G16" s="402"/>
    </row>
    <row r="17" spans="1:7" ht="12.75" customHeight="1">
      <c r="A17" s="785" t="s">
        <v>68</v>
      </c>
      <c r="B17" s="85">
        <v>3738</v>
      </c>
      <c r="C17" s="85">
        <v>13276</v>
      </c>
      <c r="D17" s="218">
        <v>17014</v>
      </c>
      <c r="G17" s="402"/>
    </row>
    <row r="18" spans="1:7" ht="12.75" customHeight="1">
      <c r="A18" s="785"/>
      <c r="B18" s="88">
        <v>0.21970000000000001</v>
      </c>
      <c r="C18" s="88">
        <v>0.78029999999999999</v>
      </c>
      <c r="D18" s="219">
        <v>1</v>
      </c>
      <c r="G18" s="402"/>
    </row>
    <row r="19" spans="1:7" ht="12.75" customHeight="1">
      <c r="A19" s="785" t="s">
        <v>69</v>
      </c>
      <c r="B19" s="85">
        <v>10392</v>
      </c>
      <c r="C19" s="85">
        <v>26900</v>
      </c>
      <c r="D19" s="218">
        <v>37292</v>
      </c>
      <c r="G19" s="402"/>
    </row>
    <row r="20" spans="1:7" ht="12.75" customHeight="1">
      <c r="A20" s="785"/>
      <c r="B20" s="88">
        <v>0.27866999999999997</v>
      </c>
      <c r="C20" s="88">
        <v>0.72133000000000003</v>
      </c>
      <c r="D20" s="219">
        <v>1</v>
      </c>
      <c r="G20" s="402"/>
    </row>
    <row r="21" spans="1:7" ht="12.75" customHeight="1">
      <c r="A21" s="785" t="s">
        <v>70</v>
      </c>
      <c r="B21" s="85">
        <v>46795</v>
      </c>
      <c r="C21" s="85">
        <v>141487</v>
      </c>
      <c r="D21" s="218">
        <v>188282</v>
      </c>
      <c r="G21" s="402"/>
    </row>
    <row r="22" spans="1:7" ht="12.75" customHeight="1">
      <c r="A22" s="785"/>
      <c r="B22" s="88">
        <v>0.24854000000000001</v>
      </c>
      <c r="C22" s="88">
        <v>0.75146000000000002</v>
      </c>
      <c r="D22" s="219">
        <v>1</v>
      </c>
      <c r="G22" s="402"/>
    </row>
    <row r="23" spans="1:7" ht="12.75" customHeight="1">
      <c r="A23" s="785" t="s">
        <v>71</v>
      </c>
      <c r="B23" s="85">
        <v>4967</v>
      </c>
      <c r="C23" s="85">
        <v>26520</v>
      </c>
      <c r="D23" s="218">
        <v>31487</v>
      </c>
      <c r="G23" s="402"/>
    </row>
    <row r="24" spans="1:7" ht="12.75" customHeight="1">
      <c r="A24" s="785"/>
      <c r="B24" s="88">
        <v>0.15775</v>
      </c>
      <c r="C24" s="88">
        <v>0.84225000000000005</v>
      </c>
      <c r="D24" s="219">
        <v>1</v>
      </c>
      <c r="G24" s="402"/>
    </row>
    <row r="25" spans="1:7" ht="12.75" customHeight="1">
      <c r="A25" s="785" t="s">
        <v>72</v>
      </c>
      <c r="B25" s="85">
        <v>755</v>
      </c>
      <c r="C25" s="85">
        <v>868</v>
      </c>
      <c r="D25" s="218">
        <v>1623</v>
      </c>
      <c r="G25" s="402"/>
    </row>
    <row r="26" spans="1:7" ht="12.75" customHeight="1">
      <c r="A26" s="785"/>
      <c r="B26" s="88">
        <v>0.46518999999999999</v>
      </c>
      <c r="C26" s="88">
        <v>0.53481000000000001</v>
      </c>
      <c r="D26" s="219">
        <v>1</v>
      </c>
      <c r="G26" s="402"/>
    </row>
    <row r="27" spans="1:7" ht="12.75" customHeight="1">
      <c r="A27" s="785" t="s">
        <v>73</v>
      </c>
      <c r="B27" s="85">
        <v>4966</v>
      </c>
      <c r="C27" s="85">
        <v>7246</v>
      </c>
      <c r="D27" s="218">
        <v>12212</v>
      </c>
      <c r="G27" s="402"/>
    </row>
    <row r="28" spans="1:7" ht="12.75" customHeight="1">
      <c r="A28" s="785"/>
      <c r="B28" s="88">
        <v>0.40665000000000001</v>
      </c>
      <c r="C28" s="88">
        <v>0.59335000000000004</v>
      </c>
      <c r="D28" s="219">
        <v>1</v>
      </c>
      <c r="G28" s="402"/>
    </row>
    <row r="29" spans="1:7" ht="12.75" customHeight="1">
      <c r="A29" s="785" t="s">
        <v>74</v>
      </c>
      <c r="B29" s="85">
        <v>2060</v>
      </c>
      <c r="C29" s="85">
        <v>83086</v>
      </c>
      <c r="D29" s="218">
        <v>85146</v>
      </c>
      <c r="G29" s="402"/>
    </row>
    <row r="30" spans="1:7" ht="12.75" customHeight="1">
      <c r="A30" s="785"/>
      <c r="B30" s="88">
        <v>2.419E-2</v>
      </c>
      <c r="C30" s="88">
        <v>0.97580999999999996</v>
      </c>
      <c r="D30" s="219">
        <v>1</v>
      </c>
      <c r="G30" s="402"/>
    </row>
    <row r="31" spans="1:7" ht="12.75" customHeight="1">
      <c r="A31" s="785" t="s">
        <v>75</v>
      </c>
      <c r="B31" s="85">
        <v>3396</v>
      </c>
      <c r="C31" s="85">
        <v>14757</v>
      </c>
      <c r="D31" s="218">
        <v>18153</v>
      </c>
      <c r="G31" s="402"/>
    </row>
    <row r="32" spans="1:7" ht="12.75" customHeight="1">
      <c r="A32" s="785"/>
      <c r="B32" s="88">
        <v>0.18708</v>
      </c>
      <c r="C32" s="88">
        <v>0.81291999999999998</v>
      </c>
      <c r="D32" s="219">
        <v>1</v>
      </c>
      <c r="G32" s="402"/>
    </row>
    <row r="33" spans="1:7" ht="12.75" customHeight="1">
      <c r="A33" s="805" t="s">
        <v>76</v>
      </c>
      <c r="B33" s="204">
        <v>5456</v>
      </c>
      <c r="C33" s="85">
        <v>18354</v>
      </c>
      <c r="D33" s="218">
        <v>23810</v>
      </c>
      <c r="G33" s="402"/>
    </row>
    <row r="34" spans="1:7" ht="12.75" customHeight="1">
      <c r="A34" s="787"/>
      <c r="B34" s="119">
        <v>0.22914999999999999</v>
      </c>
      <c r="C34" s="119">
        <v>0.77085000000000004</v>
      </c>
      <c r="D34" s="220">
        <v>1</v>
      </c>
      <c r="G34" s="402"/>
    </row>
    <row r="35" spans="1:7" ht="12.75" customHeight="1">
      <c r="A35" s="803" t="s">
        <v>85</v>
      </c>
      <c r="B35" s="124">
        <v>278853</v>
      </c>
      <c r="C35" s="124">
        <v>686216</v>
      </c>
      <c r="D35" s="221">
        <v>965069</v>
      </c>
      <c r="G35" s="402"/>
    </row>
    <row r="36" spans="1:7" ht="12.75" customHeight="1" thickBot="1">
      <c r="A36" s="804"/>
      <c r="B36" s="144">
        <v>0.28894999999999998</v>
      </c>
      <c r="C36" s="144">
        <v>0.71104999999999996</v>
      </c>
      <c r="D36" s="222">
        <v>1</v>
      </c>
      <c r="G36" s="402"/>
    </row>
    <row r="37" spans="1:7" s="402" customFormat="1"/>
    <row r="38" spans="1:7" s="402" customFormat="1">
      <c r="A38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39" spans="1:7" s="402" customFormat="1"/>
    <row r="40" spans="1:7" s="402" customFormat="1">
      <c r="A40" s="547" t="s">
        <v>545</v>
      </c>
      <c r="B40" s="545"/>
      <c r="C40" s="545"/>
      <c r="D40" s="545"/>
      <c r="E40" s="545"/>
      <c r="F40" s="545"/>
      <c r="G40" s="545"/>
    </row>
    <row r="41" spans="1:7" s="402" customFormat="1">
      <c r="A41" s="547" t="s">
        <v>546</v>
      </c>
      <c r="B41" s="545"/>
      <c r="C41" s="545"/>
      <c r="D41" s="775" t="s">
        <v>541</v>
      </c>
      <c r="E41" s="775"/>
      <c r="F41" s="775"/>
    </row>
    <row r="42" spans="1:7" s="402" customFormat="1">
      <c r="A42" s="548"/>
      <c r="B42" s="545"/>
      <c r="C42" s="545"/>
      <c r="D42" s="545"/>
      <c r="E42" s="545"/>
      <c r="F42" s="545"/>
      <c r="G42" s="545"/>
    </row>
    <row r="43" spans="1:7" s="402" customFormat="1">
      <c r="A43" s="766" t="s">
        <v>547</v>
      </c>
      <c r="B43" s="766"/>
      <c r="C43" s="766"/>
      <c r="D43" s="766"/>
      <c r="E43" s="766"/>
      <c r="F43" s="545"/>
      <c r="G43" s="545"/>
    </row>
  </sheetData>
  <mergeCells count="20">
    <mergeCell ref="A27:A28"/>
    <mergeCell ref="A29:A30"/>
    <mergeCell ref="A25:A26"/>
    <mergeCell ref="A11:A12"/>
    <mergeCell ref="A1:E1"/>
    <mergeCell ref="A3:A4"/>
    <mergeCell ref="A5:A6"/>
    <mergeCell ref="A7:A8"/>
    <mergeCell ref="A9:A10"/>
    <mergeCell ref="A13:A14"/>
    <mergeCell ref="A15:A16"/>
    <mergeCell ref="A17:A18"/>
    <mergeCell ref="A19:A20"/>
    <mergeCell ref="A21:A22"/>
    <mergeCell ref="A23:A24"/>
    <mergeCell ref="D41:F41"/>
    <mergeCell ref="A31:A32"/>
    <mergeCell ref="A33:A34"/>
    <mergeCell ref="A35:A36"/>
    <mergeCell ref="A43:E43"/>
  </mergeCells>
  <conditionalFormatting sqref="A3:D3 A7:D7 A9:D9 A11:D11 A13:D13 A15:D15 A17:D17 A19:D19 A21:D21 A23:D23 A25:D25 A27:D27 A29:D29 A31:D31 A33:D33 A35:D35">
    <cfRule type="cellIs" dxfId="607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606" priority="10" stopIfTrue="1" operator="equal">
      <formula>1</formula>
    </cfRule>
    <cfRule type="cellIs" dxfId="605" priority="11" stopIfTrue="1" operator="lessThan">
      <formula>0.0005</formula>
    </cfRule>
  </conditionalFormatting>
  <conditionalFormatting sqref="A6:D6">
    <cfRule type="cellIs" dxfId="604" priority="4" stopIfTrue="1" operator="equal">
      <formula>1</formula>
    </cfRule>
    <cfRule type="cellIs" dxfId="603" priority="5" stopIfTrue="1" operator="lessThan">
      <formula>0.0005</formula>
    </cfRule>
  </conditionalFormatting>
  <conditionalFormatting sqref="B5:D5">
    <cfRule type="cellIs" dxfId="602" priority="1" stopIfTrue="1" operator="equal">
      <formula>0</formula>
    </cfRule>
  </conditionalFormatting>
  <hyperlinks>
    <hyperlink ref="D41" r:id="rId1" xr:uid="{9721B20F-D8DA-4D5B-99D5-4A5EFAAEA9D0}"/>
    <hyperlink ref="D41:F41" r:id="rId2" display="http://dx.doi.org/10.4232/1.14582 " xr:uid="{A34C3E31-23D6-4780-8E64-D583B8DA2E0D}"/>
    <hyperlink ref="A43" r:id="rId3" display="Publikation und Tabellen stehen unter der Lizenz CC BY-SA DEED 4.0." xr:uid="{34D072DA-9E63-4EA2-9921-0E8885B4A0CD}"/>
    <hyperlink ref="A43:E43" r:id="rId4" display="Die Tabellen stehen unter der Lizenz CC BY-SA DEED 4.0." xr:uid="{E6B5A11F-BFD6-4216-AEB0-72BEDF227AB3}"/>
  </hyperlinks>
  <pageMargins left="0.7" right="0.7" top="0.78740157499999996" bottom="0.78740157499999996" header="0.3" footer="0.3"/>
  <pageSetup paperSize="9" scale="7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A182-F12A-4B6F-9907-54697CED3647}">
  <sheetPr>
    <pageSetUpPr fitToPage="1"/>
  </sheetPr>
  <dimension ref="A1:R44"/>
  <sheetViews>
    <sheetView view="pageBreakPreview" zoomScaleNormal="100" zoomScaleSheetLayoutView="100" workbookViewId="0">
      <selection sqref="A1:Q1"/>
    </sheetView>
  </sheetViews>
  <sheetFormatPr baseColWidth="10" defaultRowHeight="12.75"/>
  <cols>
    <col min="1" max="1" width="9.42578125" style="20" customWidth="1"/>
    <col min="2" max="15" width="8.7109375" style="20" customWidth="1"/>
    <col min="16" max="16" width="12.42578125" style="20" customWidth="1"/>
    <col min="17" max="17" width="12.5703125" style="20" customWidth="1"/>
    <col min="18" max="18" width="2.7109375" style="402" customWidth="1"/>
    <col min="19" max="16384" width="11.42578125" style="20"/>
  </cols>
  <sheetData>
    <row r="1" spans="1:17" ht="39.950000000000003" customHeight="1" thickBot="1">
      <c r="A1" s="788" t="str">
        <f>"Tabelle 7: Qualitätsmanagementsysteme nach Ländern " &amp;Hilfswerte!B1</f>
        <v>Tabelle 7: Qualitätsmanagementsysteme nach Ländern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</row>
    <row r="2" spans="1:17" ht="42.75" customHeight="1">
      <c r="A2" s="806" t="s">
        <v>12</v>
      </c>
      <c r="B2" s="864" t="s">
        <v>389</v>
      </c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864" t="s">
        <v>24</v>
      </c>
      <c r="Q2" s="797"/>
    </row>
    <row r="3" spans="1:17" ht="102.75" customHeight="1">
      <c r="A3" s="807"/>
      <c r="B3" s="582" t="s">
        <v>42</v>
      </c>
      <c r="C3" s="582" t="s">
        <v>43</v>
      </c>
      <c r="D3" s="580" t="s">
        <v>44</v>
      </c>
      <c r="E3" s="582" t="s">
        <v>45</v>
      </c>
      <c r="F3" s="582" t="s">
        <v>358</v>
      </c>
      <c r="G3" s="580" t="s">
        <v>46</v>
      </c>
      <c r="H3" s="582" t="s">
        <v>47</v>
      </c>
      <c r="I3" s="582" t="s">
        <v>48</v>
      </c>
      <c r="J3" s="580" t="s">
        <v>49</v>
      </c>
      <c r="K3" s="582" t="s">
        <v>50</v>
      </c>
      <c r="L3" s="582" t="s">
        <v>51</v>
      </c>
      <c r="M3" s="582" t="s">
        <v>359</v>
      </c>
      <c r="N3" s="582" t="s">
        <v>360</v>
      </c>
      <c r="O3" s="582" t="s">
        <v>361</v>
      </c>
      <c r="P3" s="582" t="s">
        <v>333</v>
      </c>
      <c r="Q3" s="584" t="s">
        <v>334</v>
      </c>
    </row>
    <row r="4" spans="1:17">
      <c r="A4" s="802" t="s">
        <v>61</v>
      </c>
      <c r="B4" s="181">
        <v>59</v>
      </c>
      <c r="C4" s="223">
        <v>7</v>
      </c>
      <c r="D4" s="223">
        <v>13</v>
      </c>
      <c r="E4" s="223">
        <v>3</v>
      </c>
      <c r="F4" s="223">
        <v>82</v>
      </c>
      <c r="G4" s="223">
        <v>0</v>
      </c>
      <c r="H4" s="223">
        <v>0</v>
      </c>
      <c r="I4" s="223">
        <v>0</v>
      </c>
      <c r="J4" s="223">
        <v>3</v>
      </c>
      <c r="K4" s="223">
        <v>0</v>
      </c>
      <c r="L4" s="223">
        <v>0</v>
      </c>
      <c r="M4" s="223">
        <v>0</v>
      </c>
      <c r="N4" s="223">
        <v>1</v>
      </c>
      <c r="O4" s="181">
        <v>6</v>
      </c>
      <c r="P4" s="683">
        <v>153</v>
      </c>
      <c r="Q4" s="224">
        <v>153</v>
      </c>
    </row>
    <row r="5" spans="1:17">
      <c r="A5" s="785"/>
      <c r="B5" s="131">
        <v>0.37107000000000001</v>
      </c>
      <c r="C5" s="225">
        <v>4.403E-2</v>
      </c>
      <c r="D5" s="225">
        <v>8.1759999999999999E-2</v>
      </c>
      <c r="E5" s="225">
        <v>1.8870000000000001E-2</v>
      </c>
      <c r="F5" s="225">
        <v>0.51571999999999996</v>
      </c>
      <c r="G5" s="225" t="s">
        <v>472</v>
      </c>
      <c r="H5" s="225" t="s">
        <v>472</v>
      </c>
      <c r="I5" s="225" t="s">
        <v>472</v>
      </c>
      <c r="J5" s="225">
        <v>1.8870000000000001E-2</v>
      </c>
      <c r="K5" s="225" t="s">
        <v>472</v>
      </c>
      <c r="L5" s="225" t="s">
        <v>472</v>
      </c>
      <c r="M5" s="225" t="s">
        <v>472</v>
      </c>
      <c r="N5" s="225">
        <v>6.2899999999999996E-3</v>
      </c>
      <c r="O5" s="131">
        <v>3.7740000000000003E-2</v>
      </c>
      <c r="P5" s="684">
        <v>0.96226</v>
      </c>
      <c r="Q5" s="227">
        <v>0.96226</v>
      </c>
    </row>
    <row r="6" spans="1:17" ht="12.75" customHeight="1">
      <c r="A6" s="785" t="s">
        <v>62</v>
      </c>
      <c r="B6" s="181">
        <v>38</v>
      </c>
      <c r="C6" s="223">
        <v>1</v>
      </c>
      <c r="D6" s="223">
        <v>116</v>
      </c>
      <c r="E6" s="223">
        <v>0</v>
      </c>
      <c r="F6" s="223">
        <v>0</v>
      </c>
      <c r="G6" s="223">
        <v>0</v>
      </c>
      <c r="H6" s="223">
        <v>0</v>
      </c>
      <c r="I6" s="223">
        <v>0</v>
      </c>
      <c r="J6" s="223">
        <v>1</v>
      </c>
      <c r="K6" s="223">
        <v>0</v>
      </c>
      <c r="L6" s="223">
        <v>0</v>
      </c>
      <c r="M6" s="223">
        <v>14</v>
      </c>
      <c r="N6" s="223">
        <v>0</v>
      </c>
      <c r="O6" s="181">
        <v>0</v>
      </c>
      <c r="P6" s="683">
        <v>152</v>
      </c>
      <c r="Q6" s="224">
        <v>152</v>
      </c>
    </row>
    <row r="7" spans="1:17" ht="12.75" customHeight="1">
      <c r="A7" s="785"/>
      <c r="B7" s="131">
        <v>0.25</v>
      </c>
      <c r="C7" s="225">
        <v>6.5799999999999999E-3</v>
      </c>
      <c r="D7" s="225">
        <v>0.76315999999999995</v>
      </c>
      <c r="E7" s="225" t="s">
        <v>472</v>
      </c>
      <c r="F7" s="225" t="s">
        <v>472</v>
      </c>
      <c r="G7" s="225" t="s">
        <v>472</v>
      </c>
      <c r="H7" s="225" t="s">
        <v>472</v>
      </c>
      <c r="I7" s="225" t="s">
        <v>472</v>
      </c>
      <c r="J7" s="225">
        <v>6.5799999999999999E-3</v>
      </c>
      <c r="K7" s="225" t="s">
        <v>472</v>
      </c>
      <c r="L7" s="225" t="s">
        <v>472</v>
      </c>
      <c r="M7" s="225">
        <v>9.2109999999999997E-2</v>
      </c>
      <c r="N7" s="225" t="s">
        <v>472</v>
      </c>
      <c r="O7" s="131" t="s">
        <v>472</v>
      </c>
      <c r="P7" s="684">
        <v>1</v>
      </c>
      <c r="Q7" s="227">
        <v>1</v>
      </c>
    </row>
    <row r="8" spans="1:17" ht="12.75" customHeight="1">
      <c r="A8" s="785" t="s">
        <v>63</v>
      </c>
      <c r="B8" s="181">
        <v>1</v>
      </c>
      <c r="C8" s="223">
        <v>0</v>
      </c>
      <c r="D8" s="223">
        <v>12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181">
        <v>0</v>
      </c>
      <c r="P8" s="683">
        <v>12</v>
      </c>
      <c r="Q8" s="224">
        <v>12</v>
      </c>
    </row>
    <row r="9" spans="1:17" ht="12.75" customHeight="1">
      <c r="A9" s="785"/>
      <c r="B9" s="131">
        <v>8.3330000000000001E-2</v>
      </c>
      <c r="C9" s="225" t="s">
        <v>472</v>
      </c>
      <c r="D9" s="225">
        <v>1</v>
      </c>
      <c r="E9" s="225" t="s">
        <v>472</v>
      </c>
      <c r="F9" s="225" t="s">
        <v>472</v>
      </c>
      <c r="G9" s="225" t="s">
        <v>472</v>
      </c>
      <c r="H9" s="225" t="s">
        <v>472</v>
      </c>
      <c r="I9" s="225" t="s">
        <v>472</v>
      </c>
      <c r="J9" s="225" t="s">
        <v>472</v>
      </c>
      <c r="K9" s="225" t="s">
        <v>472</v>
      </c>
      <c r="L9" s="225" t="s">
        <v>472</v>
      </c>
      <c r="M9" s="225" t="s">
        <v>472</v>
      </c>
      <c r="N9" s="225" t="s">
        <v>472</v>
      </c>
      <c r="O9" s="131" t="s">
        <v>472</v>
      </c>
      <c r="P9" s="684">
        <v>1</v>
      </c>
      <c r="Q9" s="227">
        <v>1</v>
      </c>
    </row>
    <row r="10" spans="1:17" ht="12.75" customHeight="1">
      <c r="A10" s="785" t="s">
        <v>64</v>
      </c>
      <c r="B10" s="181">
        <v>2</v>
      </c>
      <c r="C10" s="223">
        <v>1</v>
      </c>
      <c r="D10" s="223">
        <v>0</v>
      </c>
      <c r="E10" s="223">
        <v>6</v>
      </c>
      <c r="F10" s="223">
        <v>1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v>2</v>
      </c>
      <c r="N10" s="223">
        <v>3</v>
      </c>
      <c r="O10" s="181">
        <v>4</v>
      </c>
      <c r="P10" s="683">
        <v>12</v>
      </c>
      <c r="Q10" s="224">
        <v>15</v>
      </c>
    </row>
    <row r="11" spans="1:17" ht="12.75" customHeight="1">
      <c r="A11" s="785"/>
      <c r="B11" s="131">
        <v>0.10526000000000001</v>
      </c>
      <c r="C11" s="225">
        <v>5.2630000000000003E-2</v>
      </c>
      <c r="D11" s="225" t="s">
        <v>472</v>
      </c>
      <c r="E11" s="225">
        <v>0.31579000000000002</v>
      </c>
      <c r="F11" s="225">
        <v>5.2630000000000003E-2</v>
      </c>
      <c r="G11" s="225" t="s">
        <v>472</v>
      </c>
      <c r="H11" s="225" t="s">
        <v>472</v>
      </c>
      <c r="I11" s="225" t="s">
        <v>472</v>
      </c>
      <c r="J11" s="225" t="s">
        <v>472</v>
      </c>
      <c r="K11" s="225" t="s">
        <v>472</v>
      </c>
      <c r="L11" s="225" t="s">
        <v>472</v>
      </c>
      <c r="M11" s="225">
        <v>0.10526000000000001</v>
      </c>
      <c r="N11" s="225">
        <v>0.15789</v>
      </c>
      <c r="O11" s="131">
        <v>0.21052999999999999</v>
      </c>
      <c r="P11" s="684">
        <v>0.63158000000000003</v>
      </c>
      <c r="Q11" s="227">
        <v>0.78947000000000001</v>
      </c>
    </row>
    <row r="12" spans="1:17" ht="12.75" customHeight="1">
      <c r="A12" s="785" t="s">
        <v>65</v>
      </c>
      <c r="B12" s="181">
        <v>1</v>
      </c>
      <c r="C12" s="223">
        <v>1</v>
      </c>
      <c r="D12" s="223">
        <v>0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1</v>
      </c>
      <c r="K12" s="223">
        <v>0</v>
      </c>
      <c r="L12" s="223">
        <v>0</v>
      </c>
      <c r="M12" s="223">
        <v>0</v>
      </c>
      <c r="N12" s="223">
        <v>0</v>
      </c>
      <c r="O12" s="181">
        <v>0</v>
      </c>
      <c r="P12" s="683">
        <v>2</v>
      </c>
      <c r="Q12" s="224">
        <v>2</v>
      </c>
    </row>
    <row r="13" spans="1:17" ht="12.75" customHeight="1">
      <c r="A13" s="785"/>
      <c r="B13" s="131">
        <v>0.5</v>
      </c>
      <c r="C13" s="225">
        <v>0.5</v>
      </c>
      <c r="D13" s="225" t="s">
        <v>472</v>
      </c>
      <c r="E13" s="225" t="s">
        <v>472</v>
      </c>
      <c r="F13" s="225" t="s">
        <v>472</v>
      </c>
      <c r="G13" s="225" t="s">
        <v>472</v>
      </c>
      <c r="H13" s="225" t="s">
        <v>472</v>
      </c>
      <c r="I13" s="225" t="s">
        <v>472</v>
      </c>
      <c r="J13" s="225">
        <v>0.5</v>
      </c>
      <c r="K13" s="225" t="s">
        <v>472</v>
      </c>
      <c r="L13" s="225" t="s">
        <v>472</v>
      </c>
      <c r="M13" s="225" t="s">
        <v>472</v>
      </c>
      <c r="N13" s="225" t="s">
        <v>472</v>
      </c>
      <c r="O13" s="131" t="s">
        <v>472</v>
      </c>
      <c r="P13" s="684">
        <v>1</v>
      </c>
      <c r="Q13" s="227">
        <v>1</v>
      </c>
    </row>
    <row r="14" spans="1:17" ht="12.75" customHeight="1">
      <c r="A14" s="785" t="s">
        <v>66</v>
      </c>
      <c r="B14" s="181">
        <v>1</v>
      </c>
      <c r="C14" s="223">
        <v>1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1</v>
      </c>
      <c r="K14" s="223">
        <v>1</v>
      </c>
      <c r="L14" s="223">
        <v>1</v>
      </c>
      <c r="M14" s="223">
        <v>0</v>
      </c>
      <c r="N14" s="223">
        <v>0</v>
      </c>
      <c r="O14" s="181">
        <v>0</v>
      </c>
      <c r="P14" s="683">
        <v>1</v>
      </c>
      <c r="Q14" s="224">
        <v>1</v>
      </c>
    </row>
    <row r="15" spans="1:17" ht="12.75" customHeight="1">
      <c r="A15" s="785"/>
      <c r="B15" s="131">
        <v>1</v>
      </c>
      <c r="C15" s="225">
        <v>1</v>
      </c>
      <c r="D15" s="225" t="s">
        <v>472</v>
      </c>
      <c r="E15" s="225" t="s">
        <v>472</v>
      </c>
      <c r="F15" s="225" t="s">
        <v>472</v>
      </c>
      <c r="G15" s="225" t="s">
        <v>472</v>
      </c>
      <c r="H15" s="225" t="s">
        <v>472</v>
      </c>
      <c r="I15" s="225" t="s">
        <v>472</v>
      </c>
      <c r="J15" s="225">
        <v>1</v>
      </c>
      <c r="K15" s="225">
        <v>1</v>
      </c>
      <c r="L15" s="225">
        <v>1</v>
      </c>
      <c r="M15" s="225" t="s">
        <v>472</v>
      </c>
      <c r="N15" s="225" t="s">
        <v>472</v>
      </c>
      <c r="O15" s="131" t="s">
        <v>472</v>
      </c>
      <c r="P15" s="684">
        <v>1</v>
      </c>
      <c r="Q15" s="227">
        <v>1</v>
      </c>
    </row>
    <row r="16" spans="1:17" ht="12.75" customHeight="1">
      <c r="A16" s="785" t="s">
        <v>67</v>
      </c>
      <c r="B16" s="181">
        <v>16</v>
      </c>
      <c r="C16" s="223">
        <v>0</v>
      </c>
      <c r="D16" s="223">
        <v>0</v>
      </c>
      <c r="E16" s="223">
        <v>8</v>
      </c>
      <c r="F16" s="223">
        <v>0</v>
      </c>
      <c r="G16" s="223">
        <v>0</v>
      </c>
      <c r="H16" s="223">
        <v>0</v>
      </c>
      <c r="I16" s="223">
        <v>0</v>
      </c>
      <c r="J16" s="223">
        <v>19</v>
      </c>
      <c r="K16" s="223">
        <v>2</v>
      </c>
      <c r="L16" s="223">
        <v>0</v>
      </c>
      <c r="M16" s="223">
        <v>3</v>
      </c>
      <c r="N16" s="223">
        <v>6</v>
      </c>
      <c r="O16" s="181">
        <v>0</v>
      </c>
      <c r="P16" s="683">
        <v>31</v>
      </c>
      <c r="Q16" s="224">
        <v>32</v>
      </c>
    </row>
    <row r="17" spans="1:17" ht="12.75" customHeight="1">
      <c r="A17" s="785"/>
      <c r="B17" s="131">
        <v>0.5</v>
      </c>
      <c r="C17" s="225" t="s">
        <v>472</v>
      </c>
      <c r="D17" s="225" t="s">
        <v>472</v>
      </c>
      <c r="E17" s="225">
        <v>0.25</v>
      </c>
      <c r="F17" s="225" t="s">
        <v>472</v>
      </c>
      <c r="G17" s="225" t="s">
        <v>472</v>
      </c>
      <c r="H17" s="225" t="s">
        <v>472</v>
      </c>
      <c r="I17" s="225" t="s">
        <v>472</v>
      </c>
      <c r="J17" s="225">
        <v>0.59375</v>
      </c>
      <c r="K17" s="225">
        <v>6.25E-2</v>
      </c>
      <c r="L17" s="225" t="s">
        <v>472</v>
      </c>
      <c r="M17" s="225">
        <v>9.375E-2</v>
      </c>
      <c r="N17" s="225">
        <v>0.1875</v>
      </c>
      <c r="O17" s="131" t="s">
        <v>472</v>
      </c>
      <c r="P17" s="684">
        <v>0.96875</v>
      </c>
      <c r="Q17" s="227">
        <v>1</v>
      </c>
    </row>
    <row r="18" spans="1:17" ht="12.75" customHeight="1">
      <c r="A18" s="785" t="s">
        <v>68</v>
      </c>
      <c r="B18" s="181">
        <v>0</v>
      </c>
      <c r="C18" s="223">
        <v>0</v>
      </c>
      <c r="D18" s="223">
        <v>0</v>
      </c>
      <c r="E18" s="223">
        <v>7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v>0</v>
      </c>
      <c r="O18" s="181">
        <v>0</v>
      </c>
      <c r="P18" s="683">
        <v>7</v>
      </c>
      <c r="Q18" s="224">
        <v>7</v>
      </c>
    </row>
    <row r="19" spans="1:17" ht="12.75" customHeight="1">
      <c r="A19" s="785"/>
      <c r="B19" s="131" t="s">
        <v>472</v>
      </c>
      <c r="C19" s="225" t="s">
        <v>472</v>
      </c>
      <c r="D19" s="225" t="s">
        <v>472</v>
      </c>
      <c r="E19" s="225">
        <v>1</v>
      </c>
      <c r="F19" s="225" t="s">
        <v>472</v>
      </c>
      <c r="G19" s="225" t="s">
        <v>472</v>
      </c>
      <c r="H19" s="225" t="s">
        <v>472</v>
      </c>
      <c r="I19" s="225" t="s">
        <v>472</v>
      </c>
      <c r="J19" s="225" t="s">
        <v>472</v>
      </c>
      <c r="K19" s="225" t="s">
        <v>472</v>
      </c>
      <c r="L19" s="225" t="s">
        <v>472</v>
      </c>
      <c r="M19" s="225" t="s">
        <v>472</v>
      </c>
      <c r="N19" s="225" t="s">
        <v>472</v>
      </c>
      <c r="O19" s="131" t="s">
        <v>472</v>
      </c>
      <c r="P19" s="684">
        <v>1</v>
      </c>
      <c r="Q19" s="227">
        <v>1</v>
      </c>
    </row>
    <row r="20" spans="1:17" ht="12.75" customHeight="1">
      <c r="A20" s="785" t="s">
        <v>69</v>
      </c>
      <c r="B20" s="181">
        <v>43</v>
      </c>
      <c r="C20" s="223">
        <v>15</v>
      </c>
      <c r="D20" s="223">
        <v>1</v>
      </c>
      <c r="E20" s="223">
        <v>18</v>
      </c>
      <c r="F20" s="223">
        <v>2</v>
      </c>
      <c r="G20" s="223">
        <v>0</v>
      </c>
      <c r="H20" s="223">
        <v>0</v>
      </c>
      <c r="I20" s="223">
        <v>0</v>
      </c>
      <c r="J20" s="223">
        <v>6</v>
      </c>
      <c r="K20" s="223">
        <v>2</v>
      </c>
      <c r="L20" s="223">
        <v>0</v>
      </c>
      <c r="M20" s="223">
        <v>6</v>
      </c>
      <c r="N20" s="223">
        <v>2</v>
      </c>
      <c r="O20" s="181">
        <v>0</v>
      </c>
      <c r="P20" s="683">
        <v>56</v>
      </c>
      <c r="Q20" s="224">
        <v>56</v>
      </c>
    </row>
    <row r="21" spans="1:17" ht="12.75" customHeight="1">
      <c r="A21" s="785"/>
      <c r="B21" s="131">
        <v>0.76785999999999999</v>
      </c>
      <c r="C21" s="225">
        <v>0.26785999999999999</v>
      </c>
      <c r="D21" s="225">
        <v>1.7860000000000001E-2</v>
      </c>
      <c r="E21" s="225">
        <v>0.32142999999999999</v>
      </c>
      <c r="F21" s="225">
        <v>3.5709999999999999E-2</v>
      </c>
      <c r="G21" s="225" t="s">
        <v>472</v>
      </c>
      <c r="H21" s="225" t="s">
        <v>472</v>
      </c>
      <c r="I21" s="225" t="s">
        <v>472</v>
      </c>
      <c r="J21" s="225">
        <v>0.10714</v>
      </c>
      <c r="K21" s="225">
        <v>3.5709999999999999E-2</v>
      </c>
      <c r="L21" s="225" t="s">
        <v>472</v>
      </c>
      <c r="M21" s="225">
        <v>0.10714</v>
      </c>
      <c r="N21" s="225">
        <v>3.5709999999999999E-2</v>
      </c>
      <c r="O21" s="131" t="s">
        <v>472</v>
      </c>
      <c r="P21" s="684">
        <v>1</v>
      </c>
      <c r="Q21" s="227">
        <v>1</v>
      </c>
    </row>
    <row r="22" spans="1:17" ht="12.75" customHeight="1">
      <c r="A22" s="785" t="s">
        <v>70</v>
      </c>
      <c r="B22" s="181">
        <v>41</v>
      </c>
      <c r="C22" s="223">
        <v>74</v>
      </c>
      <c r="D22" s="223">
        <v>1</v>
      </c>
      <c r="E22" s="223">
        <v>23</v>
      </c>
      <c r="F22" s="223">
        <v>0</v>
      </c>
      <c r="G22" s="223">
        <v>0</v>
      </c>
      <c r="H22" s="223">
        <v>0</v>
      </c>
      <c r="I22" s="223">
        <v>0</v>
      </c>
      <c r="J22" s="223">
        <v>12</v>
      </c>
      <c r="K22" s="223">
        <v>9</v>
      </c>
      <c r="L22" s="223">
        <v>4</v>
      </c>
      <c r="M22" s="223">
        <v>2</v>
      </c>
      <c r="N22" s="223">
        <v>5</v>
      </c>
      <c r="O22" s="181">
        <v>0</v>
      </c>
      <c r="P22" s="683">
        <v>125</v>
      </c>
      <c r="Q22" s="224">
        <v>125</v>
      </c>
    </row>
    <row r="23" spans="1:17" ht="12.75" customHeight="1">
      <c r="A23" s="785"/>
      <c r="B23" s="131">
        <v>0.32800000000000001</v>
      </c>
      <c r="C23" s="225">
        <v>0.59199999999999997</v>
      </c>
      <c r="D23" s="225">
        <v>8.0000000000000002E-3</v>
      </c>
      <c r="E23" s="225">
        <v>0.184</v>
      </c>
      <c r="F23" s="225" t="s">
        <v>472</v>
      </c>
      <c r="G23" s="225" t="s">
        <v>472</v>
      </c>
      <c r="H23" s="225" t="s">
        <v>472</v>
      </c>
      <c r="I23" s="225" t="s">
        <v>472</v>
      </c>
      <c r="J23" s="225">
        <v>9.6000000000000002E-2</v>
      </c>
      <c r="K23" s="225">
        <v>7.1999999999999995E-2</v>
      </c>
      <c r="L23" s="225">
        <v>3.2000000000000001E-2</v>
      </c>
      <c r="M23" s="225">
        <v>1.6E-2</v>
      </c>
      <c r="N23" s="225">
        <v>0.04</v>
      </c>
      <c r="O23" s="131" t="s">
        <v>472</v>
      </c>
      <c r="P23" s="684">
        <v>1</v>
      </c>
      <c r="Q23" s="227">
        <v>1</v>
      </c>
    </row>
    <row r="24" spans="1:17" ht="12.75" customHeight="1">
      <c r="A24" s="785" t="s">
        <v>71</v>
      </c>
      <c r="B24" s="181">
        <v>9</v>
      </c>
      <c r="C24" s="223">
        <v>0</v>
      </c>
      <c r="D24" s="223">
        <v>0</v>
      </c>
      <c r="E24" s="223">
        <v>32</v>
      </c>
      <c r="F24" s="223">
        <v>1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v>5</v>
      </c>
      <c r="O24" s="181">
        <v>26</v>
      </c>
      <c r="P24" s="683">
        <v>36</v>
      </c>
      <c r="Q24" s="224">
        <v>36</v>
      </c>
    </row>
    <row r="25" spans="1:17" ht="12.75" customHeight="1">
      <c r="A25" s="785"/>
      <c r="B25" s="131">
        <v>0.14516000000000001</v>
      </c>
      <c r="C25" s="225" t="s">
        <v>472</v>
      </c>
      <c r="D25" s="225" t="s">
        <v>472</v>
      </c>
      <c r="E25" s="225">
        <v>0.51612999999999998</v>
      </c>
      <c r="F25" s="225">
        <v>1.6129999999999999E-2</v>
      </c>
      <c r="G25" s="225" t="s">
        <v>472</v>
      </c>
      <c r="H25" s="225" t="s">
        <v>472</v>
      </c>
      <c r="I25" s="225" t="s">
        <v>472</v>
      </c>
      <c r="J25" s="225" t="s">
        <v>472</v>
      </c>
      <c r="K25" s="225" t="s">
        <v>472</v>
      </c>
      <c r="L25" s="225" t="s">
        <v>472</v>
      </c>
      <c r="M25" s="225" t="s">
        <v>472</v>
      </c>
      <c r="N25" s="225">
        <v>8.0649999999999999E-2</v>
      </c>
      <c r="O25" s="131">
        <v>0.41935</v>
      </c>
      <c r="P25" s="684">
        <v>0.58065</v>
      </c>
      <c r="Q25" s="227">
        <v>0.58065</v>
      </c>
    </row>
    <row r="26" spans="1:17" ht="12.75" customHeight="1">
      <c r="A26" s="785" t="s">
        <v>72</v>
      </c>
      <c r="B26" s="181">
        <v>11</v>
      </c>
      <c r="C26" s="223">
        <v>3</v>
      </c>
      <c r="D26" s="223">
        <v>0</v>
      </c>
      <c r="E26" s="223">
        <v>2</v>
      </c>
      <c r="F26" s="223">
        <v>0</v>
      </c>
      <c r="G26" s="223">
        <v>0</v>
      </c>
      <c r="H26" s="223">
        <v>0</v>
      </c>
      <c r="I26" s="223">
        <v>0</v>
      </c>
      <c r="J26" s="223">
        <v>1</v>
      </c>
      <c r="K26" s="223">
        <v>0</v>
      </c>
      <c r="L26" s="223">
        <v>0</v>
      </c>
      <c r="M26" s="223">
        <v>0</v>
      </c>
      <c r="N26" s="223">
        <v>0</v>
      </c>
      <c r="O26" s="181">
        <v>4</v>
      </c>
      <c r="P26" s="683">
        <v>12</v>
      </c>
      <c r="Q26" s="224">
        <v>12</v>
      </c>
    </row>
    <row r="27" spans="1:17" ht="12.75" customHeight="1">
      <c r="A27" s="785"/>
      <c r="B27" s="131">
        <v>0.6875</v>
      </c>
      <c r="C27" s="225">
        <v>0.1875</v>
      </c>
      <c r="D27" s="225" t="s">
        <v>472</v>
      </c>
      <c r="E27" s="225">
        <v>0.125</v>
      </c>
      <c r="F27" s="225" t="s">
        <v>472</v>
      </c>
      <c r="G27" s="225" t="s">
        <v>472</v>
      </c>
      <c r="H27" s="225" t="s">
        <v>472</v>
      </c>
      <c r="I27" s="225" t="s">
        <v>472</v>
      </c>
      <c r="J27" s="225">
        <v>6.25E-2</v>
      </c>
      <c r="K27" s="225" t="s">
        <v>472</v>
      </c>
      <c r="L27" s="225" t="s">
        <v>472</v>
      </c>
      <c r="M27" s="225" t="s">
        <v>472</v>
      </c>
      <c r="N27" s="225" t="s">
        <v>472</v>
      </c>
      <c r="O27" s="131">
        <v>0.25</v>
      </c>
      <c r="P27" s="684">
        <v>0.75</v>
      </c>
      <c r="Q27" s="227">
        <v>0.75</v>
      </c>
    </row>
    <row r="28" spans="1:17" ht="12.75" customHeight="1">
      <c r="A28" s="785" t="s">
        <v>73</v>
      </c>
      <c r="B28" s="181">
        <v>4</v>
      </c>
      <c r="C28" s="223">
        <v>2</v>
      </c>
      <c r="D28" s="223">
        <v>1</v>
      </c>
      <c r="E28" s="223">
        <v>5</v>
      </c>
      <c r="F28" s="223">
        <v>0</v>
      </c>
      <c r="G28" s="223">
        <v>7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181">
        <v>0</v>
      </c>
      <c r="P28" s="683">
        <v>15</v>
      </c>
      <c r="Q28" s="224">
        <v>15</v>
      </c>
    </row>
    <row r="29" spans="1:17" ht="12.75" customHeight="1">
      <c r="A29" s="785"/>
      <c r="B29" s="131">
        <v>0.26667000000000002</v>
      </c>
      <c r="C29" s="225">
        <v>0.13333</v>
      </c>
      <c r="D29" s="225">
        <v>6.6669999999999993E-2</v>
      </c>
      <c r="E29" s="225">
        <v>0.33333000000000002</v>
      </c>
      <c r="F29" s="225" t="s">
        <v>472</v>
      </c>
      <c r="G29" s="225">
        <v>0.46666999999999997</v>
      </c>
      <c r="H29" s="225" t="s">
        <v>472</v>
      </c>
      <c r="I29" s="225" t="s">
        <v>472</v>
      </c>
      <c r="J29" s="225" t="s">
        <v>472</v>
      </c>
      <c r="K29" s="225" t="s">
        <v>472</v>
      </c>
      <c r="L29" s="225" t="s">
        <v>472</v>
      </c>
      <c r="M29" s="225" t="s">
        <v>472</v>
      </c>
      <c r="N29" s="225" t="s">
        <v>472</v>
      </c>
      <c r="O29" s="131" t="s">
        <v>472</v>
      </c>
      <c r="P29" s="684">
        <v>1</v>
      </c>
      <c r="Q29" s="227">
        <v>1</v>
      </c>
    </row>
    <row r="30" spans="1:17" ht="12.75" customHeight="1">
      <c r="A30" s="785" t="s">
        <v>74</v>
      </c>
      <c r="B30" s="181">
        <v>5</v>
      </c>
      <c r="C30" s="223">
        <v>7</v>
      </c>
      <c r="D30" s="223">
        <v>0</v>
      </c>
      <c r="E30" s="223">
        <v>2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1</v>
      </c>
      <c r="L30" s="223">
        <v>1</v>
      </c>
      <c r="M30" s="223">
        <v>0</v>
      </c>
      <c r="N30" s="223">
        <v>1</v>
      </c>
      <c r="O30" s="181">
        <v>1</v>
      </c>
      <c r="P30" s="683">
        <v>12</v>
      </c>
      <c r="Q30" s="224">
        <v>13</v>
      </c>
    </row>
    <row r="31" spans="1:17" ht="12.75" customHeight="1">
      <c r="A31" s="785"/>
      <c r="B31" s="131">
        <v>0.35714000000000001</v>
      </c>
      <c r="C31" s="225">
        <v>0.5</v>
      </c>
      <c r="D31" s="225" t="s">
        <v>472</v>
      </c>
      <c r="E31" s="225">
        <v>0.14285999999999999</v>
      </c>
      <c r="F31" s="225" t="s">
        <v>472</v>
      </c>
      <c r="G31" s="225" t="s">
        <v>472</v>
      </c>
      <c r="H31" s="225" t="s">
        <v>472</v>
      </c>
      <c r="I31" s="225" t="s">
        <v>472</v>
      </c>
      <c r="J31" s="225" t="s">
        <v>472</v>
      </c>
      <c r="K31" s="225">
        <v>7.1429999999999993E-2</v>
      </c>
      <c r="L31" s="225">
        <v>7.1429999999999993E-2</v>
      </c>
      <c r="M31" s="225" t="s">
        <v>472</v>
      </c>
      <c r="N31" s="225">
        <v>7.1429999999999993E-2</v>
      </c>
      <c r="O31" s="131">
        <v>7.1429999999999993E-2</v>
      </c>
      <c r="P31" s="684">
        <v>0.85714000000000001</v>
      </c>
      <c r="Q31" s="227">
        <v>0.92857000000000001</v>
      </c>
    </row>
    <row r="32" spans="1:17" ht="12.75" customHeight="1">
      <c r="A32" s="785" t="s">
        <v>75</v>
      </c>
      <c r="B32" s="181">
        <v>26</v>
      </c>
      <c r="C32" s="223">
        <v>0</v>
      </c>
      <c r="D32" s="223">
        <v>0</v>
      </c>
      <c r="E32" s="223">
        <v>3</v>
      </c>
      <c r="F32" s="223">
        <v>28</v>
      </c>
      <c r="G32" s="223">
        <v>0</v>
      </c>
      <c r="H32" s="223">
        <v>0</v>
      </c>
      <c r="I32" s="223">
        <v>0</v>
      </c>
      <c r="J32" s="223">
        <v>12</v>
      </c>
      <c r="K32" s="223">
        <v>0</v>
      </c>
      <c r="L32" s="223">
        <v>0</v>
      </c>
      <c r="M32" s="223">
        <v>0</v>
      </c>
      <c r="N32" s="223">
        <v>10</v>
      </c>
      <c r="O32" s="181">
        <v>72</v>
      </c>
      <c r="P32" s="683">
        <v>49</v>
      </c>
      <c r="Q32" s="224">
        <v>56</v>
      </c>
    </row>
    <row r="33" spans="1:17" ht="12.75" customHeight="1">
      <c r="A33" s="785"/>
      <c r="B33" s="131">
        <v>0.20313000000000001</v>
      </c>
      <c r="C33" s="225" t="s">
        <v>472</v>
      </c>
      <c r="D33" s="225" t="s">
        <v>472</v>
      </c>
      <c r="E33" s="225">
        <v>2.3439999999999999E-2</v>
      </c>
      <c r="F33" s="225">
        <v>0.21875</v>
      </c>
      <c r="G33" s="225" t="s">
        <v>472</v>
      </c>
      <c r="H33" s="225" t="s">
        <v>472</v>
      </c>
      <c r="I33" s="225" t="s">
        <v>472</v>
      </c>
      <c r="J33" s="225">
        <v>9.375E-2</v>
      </c>
      <c r="K33" s="225" t="s">
        <v>472</v>
      </c>
      <c r="L33" s="225" t="s">
        <v>472</v>
      </c>
      <c r="M33" s="225" t="s">
        <v>472</v>
      </c>
      <c r="N33" s="225">
        <v>7.8130000000000005E-2</v>
      </c>
      <c r="O33" s="131">
        <v>0.5625</v>
      </c>
      <c r="P33" s="684">
        <v>0.38280999999999998</v>
      </c>
      <c r="Q33" s="227">
        <v>0.4375</v>
      </c>
    </row>
    <row r="34" spans="1:17" ht="12.75" customHeight="1">
      <c r="A34" s="786" t="s">
        <v>76</v>
      </c>
      <c r="B34" s="181">
        <v>1</v>
      </c>
      <c r="C34" s="223">
        <v>0</v>
      </c>
      <c r="D34" s="223">
        <v>0</v>
      </c>
      <c r="E34" s="223">
        <v>5</v>
      </c>
      <c r="F34" s="223">
        <v>0</v>
      </c>
      <c r="G34" s="223">
        <v>0</v>
      </c>
      <c r="H34" s="223">
        <v>0</v>
      </c>
      <c r="I34" s="223">
        <v>18</v>
      </c>
      <c r="J34" s="223">
        <v>1</v>
      </c>
      <c r="K34" s="223">
        <v>0</v>
      </c>
      <c r="L34" s="223">
        <v>0</v>
      </c>
      <c r="M34" s="223">
        <v>0</v>
      </c>
      <c r="N34" s="223">
        <v>1</v>
      </c>
      <c r="O34" s="181">
        <v>0</v>
      </c>
      <c r="P34" s="683">
        <v>22</v>
      </c>
      <c r="Q34" s="224">
        <v>22</v>
      </c>
    </row>
    <row r="35" spans="1:17" ht="12.75" customHeight="1">
      <c r="A35" s="787"/>
      <c r="B35" s="146">
        <v>4.5449999999999997E-2</v>
      </c>
      <c r="C35" s="229" t="s">
        <v>472</v>
      </c>
      <c r="D35" s="229" t="s">
        <v>472</v>
      </c>
      <c r="E35" s="229">
        <v>0.22727</v>
      </c>
      <c r="F35" s="229" t="s">
        <v>472</v>
      </c>
      <c r="G35" s="229" t="s">
        <v>472</v>
      </c>
      <c r="H35" s="229" t="s">
        <v>472</v>
      </c>
      <c r="I35" s="229">
        <v>0.81818000000000002</v>
      </c>
      <c r="J35" s="229">
        <v>4.5449999999999997E-2</v>
      </c>
      <c r="K35" s="229" t="s">
        <v>472</v>
      </c>
      <c r="L35" s="229" t="s">
        <v>472</v>
      </c>
      <c r="M35" s="229" t="s">
        <v>472</v>
      </c>
      <c r="N35" s="229">
        <v>4.5449999999999997E-2</v>
      </c>
      <c r="O35" s="146" t="s">
        <v>472</v>
      </c>
      <c r="P35" s="685">
        <v>1</v>
      </c>
      <c r="Q35" s="148">
        <v>1</v>
      </c>
    </row>
    <row r="36" spans="1:17">
      <c r="A36" s="838" t="s">
        <v>85</v>
      </c>
      <c r="B36" s="183">
        <v>258</v>
      </c>
      <c r="C36" s="226">
        <v>112</v>
      </c>
      <c r="D36" s="226">
        <v>144</v>
      </c>
      <c r="E36" s="226">
        <v>114</v>
      </c>
      <c r="F36" s="226">
        <v>114</v>
      </c>
      <c r="G36" s="226">
        <v>7</v>
      </c>
      <c r="H36" s="226">
        <v>0</v>
      </c>
      <c r="I36" s="226">
        <v>18</v>
      </c>
      <c r="J36" s="226">
        <v>57</v>
      </c>
      <c r="K36" s="226">
        <v>15</v>
      </c>
      <c r="L36" s="226">
        <v>6</v>
      </c>
      <c r="M36" s="226">
        <v>27</v>
      </c>
      <c r="N36" s="226">
        <v>34</v>
      </c>
      <c r="O36" s="184">
        <v>113</v>
      </c>
      <c r="P36" s="686">
        <v>697</v>
      </c>
      <c r="Q36" s="230">
        <v>709</v>
      </c>
    </row>
    <row r="37" spans="1:17" ht="13.5" thickBot="1">
      <c r="A37" s="839"/>
      <c r="B37" s="350">
        <v>0.31386999999999998</v>
      </c>
      <c r="C37" s="400">
        <v>0.13625000000000001</v>
      </c>
      <c r="D37" s="400">
        <v>0.17518</v>
      </c>
      <c r="E37" s="400">
        <v>0.13869000000000001</v>
      </c>
      <c r="F37" s="400">
        <v>0.13869000000000001</v>
      </c>
      <c r="G37" s="400">
        <v>8.5199999999999998E-3</v>
      </c>
      <c r="H37" s="400" t="s">
        <v>472</v>
      </c>
      <c r="I37" s="400">
        <v>2.1899999999999999E-2</v>
      </c>
      <c r="J37" s="400">
        <v>6.9339999999999999E-2</v>
      </c>
      <c r="K37" s="400">
        <v>1.8249999999999999E-2</v>
      </c>
      <c r="L37" s="400">
        <v>7.3000000000000001E-3</v>
      </c>
      <c r="M37" s="400">
        <v>3.2849999999999997E-2</v>
      </c>
      <c r="N37" s="400">
        <v>4.1360000000000001E-2</v>
      </c>
      <c r="O37" s="350">
        <v>0.13747000000000001</v>
      </c>
      <c r="P37" s="687">
        <v>0.84792999999999996</v>
      </c>
      <c r="Q37" s="353">
        <v>0.86253000000000002</v>
      </c>
    </row>
    <row r="38" spans="1:17" s="402" customFormat="1"/>
    <row r="39" spans="1:17" s="539" customFormat="1" ht="11.25">
      <c r="A39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0" spans="1:17" s="402" customFormat="1"/>
    <row r="41" spans="1:17" s="402" customFormat="1">
      <c r="A41" s="547" t="s">
        <v>545</v>
      </c>
      <c r="B41" s="545"/>
      <c r="C41" s="545"/>
      <c r="D41" s="545"/>
      <c r="E41" s="545"/>
      <c r="F41" s="545"/>
      <c r="G41" s="545"/>
    </row>
    <row r="42" spans="1:17" s="402" customFormat="1">
      <c r="A42" s="547" t="s">
        <v>546</v>
      </c>
      <c r="B42" s="545"/>
      <c r="C42" s="545"/>
      <c r="D42" s="545"/>
      <c r="E42" s="775" t="s">
        <v>541</v>
      </c>
      <c r="F42" s="775"/>
      <c r="G42" s="775"/>
    </row>
    <row r="43" spans="1:17" s="402" customFormat="1">
      <c r="A43" s="548"/>
      <c r="B43" s="545"/>
      <c r="C43" s="545"/>
      <c r="D43" s="545"/>
      <c r="E43" s="545"/>
      <c r="F43" s="545"/>
      <c r="G43" s="545"/>
    </row>
    <row r="44" spans="1:17" s="402" customFormat="1">
      <c r="A44" s="766" t="s">
        <v>547</v>
      </c>
      <c r="B44" s="766"/>
      <c r="C44" s="766"/>
      <c r="D44" s="766"/>
      <c r="E44" s="766"/>
      <c r="F44" s="545"/>
      <c r="G44" s="545"/>
    </row>
  </sheetData>
  <mergeCells count="23">
    <mergeCell ref="A44:E44"/>
    <mergeCell ref="A6:A7"/>
    <mergeCell ref="A8:A9"/>
    <mergeCell ref="A10:A11"/>
    <mergeCell ref="A1:Q1"/>
    <mergeCell ref="A2:A3"/>
    <mergeCell ref="B2:O2"/>
    <mergeCell ref="P2:Q2"/>
    <mergeCell ref="A4:A5"/>
    <mergeCell ref="A14:A15"/>
    <mergeCell ref="A16:A17"/>
    <mergeCell ref="A32:A33"/>
    <mergeCell ref="A34:A35"/>
    <mergeCell ref="A12:A13"/>
    <mergeCell ref="A28:A29"/>
    <mergeCell ref="A18:A19"/>
    <mergeCell ref="E42:G42"/>
    <mergeCell ref="A36:A37"/>
    <mergeCell ref="A20:A21"/>
    <mergeCell ref="A22:A23"/>
    <mergeCell ref="A24:A25"/>
    <mergeCell ref="A26:A27"/>
    <mergeCell ref="A30:A31"/>
  </mergeCells>
  <conditionalFormatting sqref="A5 A7 A9 A11 A13 A15 A17 A19 A21 A23 A25 A27 A29 A31 A33 A35">
    <cfRule type="cellIs" dxfId="601" priority="34" stopIfTrue="1" operator="equal">
      <formula>1</formula>
    </cfRule>
  </conditionalFormatting>
  <conditionalFormatting sqref="A5 A7:Q7 A9 A11 A13 A15 A17 A19 A21 A23 A25 A27 A29 A31 A33 A35">
    <cfRule type="cellIs" dxfId="600" priority="35" stopIfTrue="1" operator="lessThan">
      <formula>0.0005</formula>
    </cfRule>
  </conditionalFormatting>
  <conditionalFormatting sqref="A4:Q4">
    <cfRule type="cellIs" dxfId="599" priority="32" stopIfTrue="1" operator="equal">
      <formula>0</formula>
    </cfRule>
  </conditionalFormatting>
  <conditionalFormatting sqref="A8:Q8">
    <cfRule type="cellIs" dxfId="598" priority="29" stopIfTrue="1" operator="equal">
      <formula>0</formula>
    </cfRule>
  </conditionalFormatting>
  <conditionalFormatting sqref="A10:Q10">
    <cfRule type="cellIs" dxfId="597" priority="27" stopIfTrue="1" operator="equal">
      <formula>0</formula>
    </cfRule>
  </conditionalFormatting>
  <conditionalFormatting sqref="A12:Q12">
    <cfRule type="cellIs" dxfId="596" priority="25" stopIfTrue="1" operator="equal">
      <formula>0</formula>
    </cfRule>
  </conditionalFormatting>
  <conditionalFormatting sqref="A14:Q14">
    <cfRule type="cellIs" dxfId="595" priority="23" stopIfTrue="1" operator="equal">
      <formula>0</formula>
    </cfRule>
  </conditionalFormatting>
  <conditionalFormatting sqref="A16:Q16">
    <cfRule type="cellIs" dxfId="594" priority="21" stopIfTrue="1" operator="equal">
      <formula>0</formula>
    </cfRule>
  </conditionalFormatting>
  <conditionalFormatting sqref="A18:Q18">
    <cfRule type="cellIs" dxfId="593" priority="19" stopIfTrue="1" operator="equal">
      <formula>0</formula>
    </cfRule>
  </conditionalFormatting>
  <conditionalFormatting sqref="A20:Q20">
    <cfRule type="cellIs" dxfId="592" priority="17" stopIfTrue="1" operator="equal">
      <formula>0</formula>
    </cfRule>
  </conditionalFormatting>
  <conditionalFormatting sqref="A22:Q22">
    <cfRule type="cellIs" dxfId="591" priority="15" stopIfTrue="1" operator="equal">
      <formula>0</formula>
    </cfRule>
  </conditionalFormatting>
  <conditionalFormatting sqref="A24:Q24">
    <cfRule type="cellIs" dxfId="590" priority="13" stopIfTrue="1" operator="equal">
      <formula>0</formula>
    </cfRule>
  </conditionalFormatting>
  <conditionalFormatting sqref="A26:Q26">
    <cfRule type="cellIs" dxfId="589" priority="11" stopIfTrue="1" operator="equal">
      <formula>0</formula>
    </cfRule>
  </conditionalFormatting>
  <conditionalFormatting sqref="A28:Q28">
    <cfRule type="cellIs" dxfId="588" priority="9" stopIfTrue="1" operator="equal">
      <formula>0</formula>
    </cfRule>
  </conditionalFormatting>
  <conditionalFormatting sqref="A30:Q30">
    <cfRule type="cellIs" dxfId="587" priority="7" stopIfTrue="1" operator="equal">
      <formula>0</formula>
    </cfRule>
  </conditionalFormatting>
  <conditionalFormatting sqref="A32:Q32">
    <cfRule type="cellIs" dxfId="586" priority="5" stopIfTrue="1" operator="equal">
      <formula>0</formula>
    </cfRule>
  </conditionalFormatting>
  <conditionalFormatting sqref="A34:Q34">
    <cfRule type="cellIs" dxfId="585" priority="3" stopIfTrue="1" operator="equal">
      <formula>0</formula>
    </cfRule>
  </conditionalFormatting>
  <conditionalFormatting sqref="A36:Q36">
    <cfRule type="cellIs" dxfId="584" priority="1" stopIfTrue="1" operator="equal">
      <formula>0</formula>
    </cfRule>
  </conditionalFormatting>
  <conditionalFormatting sqref="A37:Q37">
    <cfRule type="cellIs" dxfId="583" priority="2" stopIfTrue="1" operator="lessThan">
      <formula>0.0005</formula>
    </cfRule>
  </conditionalFormatting>
  <conditionalFormatting sqref="B5:Q5">
    <cfRule type="cellIs" dxfId="582" priority="33" stopIfTrue="1" operator="lessThan">
      <formula>0.0005</formula>
    </cfRule>
  </conditionalFormatting>
  <conditionalFormatting sqref="B6:Q6">
    <cfRule type="cellIs" dxfId="581" priority="31" stopIfTrue="1" operator="equal">
      <formula>0</formula>
    </cfRule>
  </conditionalFormatting>
  <conditionalFormatting sqref="B9:Q9">
    <cfRule type="cellIs" dxfId="580" priority="30" stopIfTrue="1" operator="lessThan">
      <formula>0.0005</formula>
    </cfRule>
  </conditionalFormatting>
  <conditionalFormatting sqref="B11:Q11">
    <cfRule type="cellIs" dxfId="579" priority="28" stopIfTrue="1" operator="lessThan">
      <formula>0.0005</formula>
    </cfRule>
  </conditionalFormatting>
  <conditionalFormatting sqref="B13:Q13">
    <cfRule type="cellIs" dxfId="578" priority="26" stopIfTrue="1" operator="lessThan">
      <formula>0.0005</formula>
    </cfRule>
  </conditionalFormatting>
  <conditionalFormatting sqref="B15:Q15">
    <cfRule type="cellIs" dxfId="577" priority="24" stopIfTrue="1" operator="lessThan">
      <formula>0.0005</formula>
    </cfRule>
  </conditionalFormatting>
  <conditionalFormatting sqref="B17:Q17">
    <cfRule type="cellIs" dxfId="576" priority="22" stopIfTrue="1" operator="lessThan">
      <formula>0.0005</formula>
    </cfRule>
  </conditionalFormatting>
  <conditionalFormatting sqref="B19:Q19">
    <cfRule type="cellIs" dxfId="575" priority="20" stopIfTrue="1" operator="lessThan">
      <formula>0.0005</formula>
    </cfRule>
  </conditionalFormatting>
  <conditionalFormatting sqref="B21:Q21">
    <cfRule type="cellIs" dxfId="574" priority="18" stopIfTrue="1" operator="lessThan">
      <formula>0.0005</formula>
    </cfRule>
  </conditionalFormatting>
  <conditionalFormatting sqref="B23:Q23">
    <cfRule type="cellIs" dxfId="573" priority="16" stopIfTrue="1" operator="lessThan">
      <formula>0.0005</formula>
    </cfRule>
  </conditionalFormatting>
  <conditionalFormatting sqref="B25:Q25">
    <cfRule type="cellIs" dxfId="572" priority="14" stopIfTrue="1" operator="lessThan">
      <formula>0.0005</formula>
    </cfRule>
  </conditionalFormatting>
  <conditionalFormatting sqref="B27:Q27">
    <cfRule type="cellIs" dxfId="571" priority="12" stopIfTrue="1" operator="lessThan">
      <formula>0.0005</formula>
    </cfRule>
  </conditionalFormatting>
  <conditionalFormatting sqref="B29:Q29">
    <cfRule type="cellIs" dxfId="570" priority="10" stopIfTrue="1" operator="lessThan">
      <formula>0.0005</formula>
    </cfRule>
  </conditionalFormatting>
  <conditionalFormatting sqref="B31:Q31">
    <cfRule type="cellIs" dxfId="569" priority="8" stopIfTrue="1" operator="lessThan">
      <formula>0.0005</formula>
    </cfRule>
  </conditionalFormatting>
  <conditionalFormatting sqref="B33:Q33">
    <cfRule type="cellIs" dxfId="568" priority="6" stopIfTrue="1" operator="lessThan">
      <formula>0.0005</formula>
    </cfRule>
  </conditionalFormatting>
  <conditionalFormatting sqref="B35:Q35">
    <cfRule type="cellIs" dxfId="567" priority="4" stopIfTrue="1" operator="lessThan">
      <formula>0.0005</formula>
    </cfRule>
  </conditionalFormatting>
  <hyperlinks>
    <hyperlink ref="E42" r:id="rId1" xr:uid="{B66143D4-B9AE-46D9-9E98-CA76528638B1}"/>
    <hyperlink ref="E42:G42" r:id="rId2" display="http://dx.doi.org/10.4232/1.14582 " xr:uid="{EABC74F4-0ABF-4AB2-956B-77B0BB078690}"/>
    <hyperlink ref="A44" r:id="rId3" display="Publikation und Tabellen stehen unter der Lizenz CC BY-SA DEED 4.0." xr:uid="{2221BFFF-7642-4935-A3E0-DA5918A2708F}"/>
    <hyperlink ref="A44:E44" r:id="rId4" display="Die Tabellen stehen unter der Lizenz CC BY-SA DEED 4.0." xr:uid="{7A892C5D-70FE-4A2F-BAF7-C68E2C09990F}"/>
  </hyperlinks>
  <pageMargins left="0.7" right="0.7" top="0.78740157499999996" bottom="0.78740157499999996" header="0.3" footer="0.3"/>
  <pageSetup paperSize="9" scale="70" orientation="landscape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4AEDA-4BFA-4B3A-9FB2-426B092F7976}">
  <dimension ref="A1:AF51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4.140625" style="20" customWidth="1"/>
    <col min="2" max="26" width="9.7109375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39.950000000000003" customHeight="1" thickBot="1">
      <c r="A1" s="788" t="str">
        <f>"Tabelle 8: Kurse, Unterrichtsstunden und Belegungen nach Ländern und Programmbereichen " &amp;Hilfswerte!B1&amp; " insgesamt"</f>
        <v>Tabelle 8: Kurse, Unterrichtsstunden und Belegungen nach Ländern und Programmbereichen 2023 insgesamt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8: Kurse, Unterrichtsstunden und  Belegungen nach Ländern und Programmbereichen " &amp;Hilfswerte!B1&amp; " insgesamt"</f>
        <v>noch Tabelle 8: Kurse, Unterrichtsstunden und  Belegungen nach Ländern und Programmbereichen 2023 insgesamt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32" s="19" customFormat="1" ht="18" customHeight="1">
      <c r="A2" s="806" t="s">
        <v>12</v>
      </c>
      <c r="B2" s="798" t="s">
        <v>24</v>
      </c>
      <c r="C2" s="799"/>
      <c r="D2" s="799"/>
      <c r="E2" s="864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2" s="40" customFormat="1" ht="41.25" customHeight="1">
      <c r="A3" s="807"/>
      <c r="B3" s="846"/>
      <c r="C3" s="874"/>
      <c r="D3" s="874"/>
      <c r="E3" s="87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77"/>
      <c r="O3" s="853" t="s">
        <v>20</v>
      </c>
      <c r="P3" s="853"/>
      <c r="Q3" s="853"/>
      <c r="R3" s="853" t="s">
        <v>327</v>
      </c>
      <c r="S3" s="853"/>
      <c r="T3" s="853"/>
      <c r="U3" s="853" t="s">
        <v>38</v>
      </c>
      <c r="V3" s="853"/>
      <c r="W3" s="873"/>
      <c r="X3" s="873" t="s">
        <v>39</v>
      </c>
      <c r="Y3" s="793"/>
      <c r="Z3" s="795"/>
      <c r="AA3" s="562"/>
      <c r="AB3" s="871"/>
      <c r="AC3" s="871"/>
      <c r="AD3" s="871"/>
      <c r="AE3" s="871"/>
      <c r="AF3" s="871"/>
    </row>
    <row r="4" spans="1:32" ht="22.5">
      <c r="A4" s="808"/>
      <c r="B4" s="582" t="s">
        <v>16</v>
      </c>
      <c r="C4" s="582" t="s">
        <v>437</v>
      </c>
      <c r="D4" s="582" t="s">
        <v>18</v>
      </c>
      <c r="E4" s="582" t="s">
        <v>16</v>
      </c>
      <c r="F4" s="582" t="s">
        <v>437</v>
      </c>
      <c r="G4" s="580" t="s">
        <v>18</v>
      </c>
      <c r="H4" s="582" t="s">
        <v>16</v>
      </c>
      <c r="I4" s="582" t="s">
        <v>437</v>
      </c>
      <c r="J4" s="580" t="s">
        <v>18</v>
      </c>
      <c r="K4" s="582" t="s">
        <v>16</v>
      </c>
      <c r="L4" s="582" t="s">
        <v>437</v>
      </c>
      <c r="M4" s="580" t="s">
        <v>18</v>
      </c>
      <c r="N4" s="878"/>
      <c r="O4" s="582" t="s">
        <v>16</v>
      </c>
      <c r="P4" s="582" t="s">
        <v>437</v>
      </c>
      <c r="Q4" s="580" t="s">
        <v>18</v>
      </c>
      <c r="R4" s="582" t="s">
        <v>16</v>
      </c>
      <c r="S4" s="582" t="s">
        <v>437</v>
      </c>
      <c r="T4" s="580" t="s">
        <v>18</v>
      </c>
      <c r="U4" s="582" t="s">
        <v>16</v>
      </c>
      <c r="V4" s="582" t="s">
        <v>437</v>
      </c>
      <c r="W4" s="582" t="s">
        <v>18</v>
      </c>
      <c r="X4" s="582" t="s">
        <v>16</v>
      </c>
      <c r="Y4" s="582" t="s">
        <v>437</v>
      </c>
      <c r="Z4" s="584" t="s">
        <v>18</v>
      </c>
      <c r="AB4" s="871"/>
      <c r="AC4" s="871"/>
      <c r="AD4" s="871"/>
      <c r="AE4" s="871"/>
      <c r="AF4" s="871"/>
    </row>
    <row r="5" spans="1:32" s="21" customFormat="1" ht="12.75" customHeight="1">
      <c r="A5" s="802" t="s">
        <v>61</v>
      </c>
      <c r="B5" s="181">
        <v>99094</v>
      </c>
      <c r="C5" s="181">
        <v>2632799</v>
      </c>
      <c r="D5" s="231">
        <v>1038501</v>
      </c>
      <c r="E5" s="181">
        <v>6676</v>
      </c>
      <c r="F5" s="181">
        <v>74181</v>
      </c>
      <c r="G5" s="231">
        <v>93022</v>
      </c>
      <c r="H5" s="181">
        <v>15966</v>
      </c>
      <c r="I5" s="181">
        <v>222500</v>
      </c>
      <c r="J5" s="231">
        <v>150815</v>
      </c>
      <c r="K5" s="181">
        <v>37255</v>
      </c>
      <c r="L5" s="181">
        <v>496356</v>
      </c>
      <c r="M5" s="231">
        <v>393409</v>
      </c>
      <c r="N5" s="872" t="s">
        <v>61</v>
      </c>
      <c r="O5" s="181">
        <v>29911</v>
      </c>
      <c r="P5" s="181">
        <v>1547793</v>
      </c>
      <c r="Q5" s="191">
        <v>331844</v>
      </c>
      <c r="R5" s="181">
        <v>6406</v>
      </c>
      <c r="S5" s="181">
        <v>104880</v>
      </c>
      <c r="T5" s="191">
        <v>44503</v>
      </c>
      <c r="U5" s="181">
        <v>2313</v>
      </c>
      <c r="V5" s="181">
        <v>163026</v>
      </c>
      <c r="W5" s="191">
        <v>20170</v>
      </c>
      <c r="X5" s="181">
        <v>567</v>
      </c>
      <c r="Y5" s="181">
        <v>24063</v>
      </c>
      <c r="Z5" s="224">
        <v>4738</v>
      </c>
      <c r="AA5" s="404"/>
      <c r="AB5" s="871"/>
      <c r="AC5" s="871"/>
      <c r="AD5" s="871"/>
      <c r="AE5" s="871"/>
      <c r="AF5" s="871"/>
    </row>
    <row r="6" spans="1:32" s="21" customFormat="1" ht="12.75" customHeight="1">
      <c r="A6" s="785"/>
      <c r="B6" s="41">
        <v>1</v>
      </c>
      <c r="C6" s="42">
        <v>1</v>
      </c>
      <c r="D6" s="42">
        <v>1</v>
      </c>
      <c r="E6" s="43">
        <v>6.7369999999999999E-2</v>
      </c>
      <c r="F6" s="39">
        <v>2.818E-2</v>
      </c>
      <c r="G6" s="44">
        <v>8.9569999999999997E-2</v>
      </c>
      <c r="H6" s="43">
        <v>0.16112000000000001</v>
      </c>
      <c r="I6" s="39">
        <v>8.4510000000000002E-2</v>
      </c>
      <c r="J6" s="44">
        <v>0.14521999999999999</v>
      </c>
      <c r="K6" s="43">
        <v>0.37596000000000002</v>
      </c>
      <c r="L6" s="39">
        <v>0.18853</v>
      </c>
      <c r="M6" s="44">
        <v>0.37881999999999999</v>
      </c>
      <c r="N6" s="865"/>
      <c r="O6" s="43">
        <v>0.30184</v>
      </c>
      <c r="P6" s="39">
        <v>0.58789000000000002</v>
      </c>
      <c r="Q6" s="39">
        <v>0.31953999999999999</v>
      </c>
      <c r="R6" s="43">
        <v>6.4649999999999999E-2</v>
      </c>
      <c r="S6" s="39">
        <v>3.984E-2</v>
      </c>
      <c r="T6" s="44">
        <v>4.2849999999999999E-2</v>
      </c>
      <c r="U6" s="43">
        <v>2.334E-2</v>
      </c>
      <c r="V6" s="39">
        <v>6.1920000000000003E-2</v>
      </c>
      <c r="W6" s="44">
        <v>1.942E-2</v>
      </c>
      <c r="X6" s="43">
        <v>5.7200000000000003E-3</v>
      </c>
      <c r="Y6" s="39">
        <v>9.1400000000000006E-3</v>
      </c>
      <c r="Z6" s="47">
        <v>4.5599999999999998E-3</v>
      </c>
      <c r="AA6" s="404"/>
      <c r="AB6" s="871"/>
      <c r="AC6" s="871"/>
      <c r="AD6" s="871"/>
      <c r="AE6" s="871"/>
      <c r="AF6" s="871"/>
    </row>
    <row r="7" spans="1:32" s="21" customFormat="1" ht="12.75" customHeight="1">
      <c r="A7" s="785" t="s">
        <v>62</v>
      </c>
      <c r="B7" s="181">
        <v>109893</v>
      </c>
      <c r="C7" s="181">
        <v>2507032</v>
      </c>
      <c r="D7" s="191">
        <v>1169124</v>
      </c>
      <c r="E7" s="181">
        <v>7601</v>
      </c>
      <c r="F7" s="181">
        <v>70966</v>
      </c>
      <c r="G7" s="191">
        <v>121204</v>
      </c>
      <c r="H7" s="181">
        <v>20506</v>
      </c>
      <c r="I7" s="181">
        <v>280060</v>
      </c>
      <c r="J7" s="191">
        <v>192819</v>
      </c>
      <c r="K7" s="181">
        <v>45882</v>
      </c>
      <c r="L7" s="181">
        <v>624630</v>
      </c>
      <c r="M7" s="191">
        <v>513703</v>
      </c>
      <c r="N7" s="865" t="s">
        <v>62</v>
      </c>
      <c r="O7" s="181">
        <v>29177</v>
      </c>
      <c r="P7" s="181">
        <v>1287458</v>
      </c>
      <c r="Q7" s="191">
        <v>292603</v>
      </c>
      <c r="R7" s="181">
        <v>4881</v>
      </c>
      <c r="S7" s="181">
        <v>106632</v>
      </c>
      <c r="T7" s="191">
        <v>31425</v>
      </c>
      <c r="U7" s="181">
        <v>981</v>
      </c>
      <c r="V7" s="181">
        <v>72300</v>
      </c>
      <c r="W7" s="191">
        <v>8225</v>
      </c>
      <c r="X7" s="181">
        <v>865</v>
      </c>
      <c r="Y7" s="181">
        <v>64986</v>
      </c>
      <c r="Z7" s="224">
        <v>9145</v>
      </c>
      <c r="AA7" s="404"/>
      <c r="AB7" s="871"/>
      <c r="AC7" s="871"/>
      <c r="AD7" s="871"/>
      <c r="AE7" s="871"/>
      <c r="AF7" s="871"/>
    </row>
    <row r="8" spans="1:32" s="45" customFormat="1" ht="12.75" customHeight="1">
      <c r="A8" s="785"/>
      <c r="B8" s="41">
        <v>1</v>
      </c>
      <c r="C8" s="42">
        <v>1</v>
      </c>
      <c r="D8" s="42">
        <v>1</v>
      </c>
      <c r="E8" s="43">
        <v>6.9169999999999995E-2</v>
      </c>
      <c r="F8" s="39">
        <v>2.8309999999999998E-2</v>
      </c>
      <c r="G8" s="44">
        <v>0.10367</v>
      </c>
      <c r="H8" s="43">
        <v>0.18659999999999999</v>
      </c>
      <c r="I8" s="39">
        <v>0.11171</v>
      </c>
      <c r="J8" s="44">
        <v>0.16492999999999999</v>
      </c>
      <c r="K8" s="43">
        <v>0.41752</v>
      </c>
      <c r="L8" s="39">
        <v>0.24915000000000001</v>
      </c>
      <c r="M8" s="44">
        <v>0.43939</v>
      </c>
      <c r="N8" s="865"/>
      <c r="O8" s="43">
        <v>0.26550000000000001</v>
      </c>
      <c r="P8" s="39">
        <v>0.51354</v>
      </c>
      <c r="Q8" s="39">
        <v>0.25028</v>
      </c>
      <c r="R8" s="43">
        <v>4.4420000000000001E-2</v>
      </c>
      <c r="S8" s="39">
        <v>4.2529999999999998E-2</v>
      </c>
      <c r="T8" s="44">
        <v>2.6880000000000001E-2</v>
      </c>
      <c r="U8" s="43">
        <v>8.9300000000000004E-3</v>
      </c>
      <c r="V8" s="39">
        <v>2.8840000000000001E-2</v>
      </c>
      <c r="W8" s="44">
        <v>7.0400000000000003E-3</v>
      </c>
      <c r="X8" s="43">
        <v>7.8700000000000003E-3</v>
      </c>
      <c r="Y8" s="39">
        <v>2.5919999999999999E-2</v>
      </c>
      <c r="Z8" s="47">
        <v>7.8200000000000006E-3</v>
      </c>
      <c r="AA8" s="563"/>
      <c r="AB8" s="871"/>
      <c r="AC8" s="871"/>
      <c r="AD8" s="871"/>
      <c r="AE8" s="871"/>
      <c r="AF8" s="871"/>
    </row>
    <row r="9" spans="1:32" s="21" customFormat="1" ht="12.75" customHeight="1">
      <c r="A9" s="785" t="s">
        <v>63</v>
      </c>
      <c r="B9" s="181">
        <v>23480</v>
      </c>
      <c r="C9" s="181">
        <v>886133</v>
      </c>
      <c r="D9" s="191">
        <v>233339</v>
      </c>
      <c r="E9" s="181">
        <v>1042</v>
      </c>
      <c r="F9" s="181">
        <v>14322</v>
      </c>
      <c r="G9" s="191">
        <v>13516</v>
      </c>
      <c r="H9" s="181">
        <v>4182</v>
      </c>
      <c r="I9" s="181">
        <v>89467</v>
      </c>
      <c r="J9" s="191">
        <v>35329</v>
      </c>
      <c r="K9" s="181">
        <v>4735</v>
      </c>
      <c r="L9" s="181">
        <v>73354</v>
      </c>
      <c r="M9" s="191">
        <v>44297</v>
      </c>
      <c r="N9" s="865" t="s">
        <v>63</v>
      </c>
      <c r="O9" s="181">
        <v>11369</v>
      </c>
      <c r="P9" s="181">
        <v>635948</v>
      </c>
      <c r="Q9" s="191">
        <v>124512</v>
      </c>
      <c r="R9" s="181">
        <v>1724</v>
      </c>
      <c r="S9" s="181">
        <v>41505</v>
      </c>
      <c r="T9" s="191">
        <v>12166</v>
      </c>
      <c r="U9" s="181">
        <v>67</v>
      </c>
      <c r="V9" s="181">
        <v>12366</v>
      </c>
      <c r="W9" s="191">
        <v>770</v>
      </c>
      <c r="X9" s="181">
        <v>361</v>
      </c>
      <c r="Y9" s="181">
        <v>19171</v>
      </c>
      <c r="Z9" s="224">
        <v>2749</v>
      </c>
      <c r="AA9" s="404"/>
      <c r="AB9" s="871"/>
      <c r="AC9" s="871"/>
      <c r="AD9" s="871"/>
      <c r="AE9" s="871"/>
      <c r="AF9" s="871"/>
    </row>
    <row r="10" spans="1:32" s="45" customFormat="1" ht="12.75" customHeight="1">
      <c r="A10" s="785"/>
      <c r="B10" s="41">
        <v>1</v>
      </c>
      <c r="C10" s="42">
        <v>1</v>
      </c>
      <c r="D10" s="42">
        <v>1</v>
      </c>
      <c r="E10" s="43">
        <v>4.4380000000000003E-2</v>
      </c>
      <c r="F10" s="39">
        <v>1.6160000000000001E-2</v>
      </c>
      <c r="G10" s="44">
        <v>5.7919999999999999E-2</v>
      </c>
      <c r="H10" s="43">
        <v>0.17810999999999999</v>
      </c>
      <c r="I10" s="39">
        <v>0.10095999999999999</v>
      </c>
      <c r="J10" s="44">
        <v>0.15140999999999999</v>
      </c>
      <c r="K10" s="43">
        <v>0.20166000000000001</v>
      </c>
      <c r="L10" s="39">
        <v>8.2780000000000006E-2</v>
      </c>
      <c r="M10" s="44">
        <v>0.18984000000000001</v>
      </c>
      <c r="N10" s="865"/>
      <c r="O10" s="43">
        <v>0.48420000000000002</v>
      </c>
      <c r="P10" s="39">
        <v>0.71767000000000003</v>
      </c>
      <c r="Q10" s="39">
        <v>0.53361000000000003</v>
      </c>
      <c r="R10" s="43">
        <v>7.3419999999999999E-2</v>
      </c>
      <c r="S10" s="39">
        <v>4.684E-2</v>
      </c>
      <c r="T10" s="44">
        <v>5.2139999999999999E-2</v>
      </c>
      <c r="U10" s="43">
        <v>2.8500000000000001E-3</v>
      </c>
      <c r="V10" s="39">
        <v>1.396E-2</v>
      </c>
      <c r="W10" s="44">
        <v>3.3E-3</v>
      </c>
      <c r="X10" s="43">
        <v>1.537E-2</v>
      </c>
      <c r="Y10" s="39">
        <v>2.163E-2</v>
      </c>
      <c r="Z10" s="47">
        <v>1.1780000000000001E-2</v>
      </c>
      <c r="AA10" s="563"/>
      <c r="AB10" s="871"/>
      <c r="AC10" s="871"/>
      <c r="AD10" s="871"/>
      <c r="AE10" s="871"/>
      <c r="AF10" s="871"/>
    </row>
    <row r="11" spans="1:32" s="21" customFormat="1" ht="12.75" customHeight="1">
      <c r="A11" s="785" t="s">
        <v>64</v>
      </c>
      <c r="B11" s="181">
        <v>7227</v>
      </c>
      <c r="C11" s="181">
        <v>219048</v>
      </c>
      <c r="D11" s="191">
        <v>69795</v>
      </c>
      <c r="E11" s="181">
        <v>366</v>
      </c>
      <c r="F11" s="181">
        <v>3085</v>
      </c>
      <c r="G11" s="191">
        <v>3619</v>
      </c>
      <c r="H11" s="181">
        <v>1416</v>
      </c>
      <c r="I11" s="181">
        <v>23786</v>
      </c>
      <c r="J11" s="191">
        <v>11658</v>
      </c>
      <c r="K11" s="181">
        <v>2048</v>
      </c>
      <c r="L11" s="181">
        <v>32863</v>
      </c>
      <c r="M11" s="191">
        <v>20453</v>
      </c>
      <c r="N11" s="865" t="s">
        <v>64</v>
      </c>
      <c r="O11" s="181">
        <v>2483</v>
      </c>
      <c r="P11" s="181">
        <v>123264</v>
      </c>
      <c r="Q11" s="191">
        <v>24979</v>
      </c>
      <c r="R11" s="181">
        <v>639</v>
      </c>
      <c r="S11" s="181">
        <v>10402</v>
      </c>
      <c r="T11" s="191">
        <v>5560</v>
      </c>
      <c r="U11" s="181">
        <v>36</v>
      </c>
      <c r="V11" s="181">
        <v>16230</v>
      </c>
      <c r="W11" s="191">
        <v>419</v>
      </c>
      <c r="X11" s="181">
        <v>239</v>
      </c>
      <c r="Y11" s="181">
        <v>9418</v>
      </c>
      <c r="Z11" s="224">
        <v>3107</v>
      </c>
      <c r="AA11" s="404"/>
      <c r="AB11" s="871"/>
      <c r="AC11" s="871"/>
      <c r="AD11" s="871"/>
      <c r="AE11" s="871"/>
      <c r="AF11" s="871"/>
    </row>
    <row r="12" spans="1:32" s="45" customFormat="1" ht="12.75" customHeight="1">
      <c r="A12" s="785"/>
      <c r="B12" s="41">
        <v>1</v>
      </c>
      <c r="C12" s="42">
        <v>1</v>
      </c>
      <c r="D12" s="42">
        <v>1</v>
      </c>
      <c r="E12" s="43">
        <v>5.0639999999999998E-2</v>
      </c>
      <c r="F12" s="39">
        <v>1.4080000000000001E-2</v>
      </c>
      <c r="G12" s="44">
        <v>5.185E-2</v>
      </c>
      <c r="H12" s="43">
        <v>0.19592999999999999</v>
      </c>
      <c r="I12" s="39">
        <v>0.10859000000000001</v>
      </c>
      <c r="J12" s="44">
        <v>0.16703000000000001</v>
      </c>
      <c r="K12" s="43">
        <v>0.28338000000000002</v>
      </c>
      <c r="L12" s="39">
        <v>0.15003</v>
      </c>
      <c r="M12" s="44">
        <v>0.29304000000000002</v>
      </c>
      <c r="N12" s="865"/>
      <c r="O12" s="43">
        <v>0.34356999999999999</v>
      </c>
      <c r="P12" s="39">
        <v>0.56272999999999995</v>
      </c>
      <c r="Q12" s="39">
        <v>0.35788999999999999</v>
      </c>
      <c r="R12" s="43">
        <v>8.8419999999999999E-2</v>
      </c>
      <c r="S12" s="39">
        <v>4.7489999999999997E-2</v>
      </c>
      <c r="T12" s="44">
        <v>7.9659999999999995E-2</v>
      </c>
      <c r="U12" s="43">
        <v>4.9800000000000001E-3</v>
      </c>
      <c r="V12" s="39">
        <v>7.4090000000000003E-2</v>
      </c>
      <c r="W12" s="44">
        <v>6.0000000000000001E-3</v>
      </c>
      <c r="X12" s="43">
        <v>3.3070000000000002E-2</v>
      </c>
      <c r="Y12" s="39">
        <v>4.2999999999999997E-2</v>
      </c>
      <c r="Z12" s="47">
        <v>4.4519999999999997E-2</v>
      </c>
      <c r="AA12" s="563"/>
    </row>
    <row r="13" spans="1:32" s="21" customFormat="1" ht="12.75" customHeight="1">
      <c r="A13" s="785" t="s">
        <v>65</v>
      </c>
      <c r="B13" s="181">
        <v>3525</v>
      </c>
      <c r="C13" s="181">
        <v>150507</v>
      </c>
      <c r="D13" s="191">
        <v>41416</v>
      </c>
      <c r="E13" s="181">
        <v>390</v>
      </c>
      <c r="F13" s="181">
        <v>8783</v>
      </c>
      <c r="G13" s="191">
        <v>6061</v>
      </c>
      <c r="H13" s="181">
        <v>596</v>
      </c>
      <c r="I13" s="181">
        <v>11786</v>
      </c>
      <c r="J13" s="191">
        <v>5459</v>
      </c>
      <c r="K13" s="181">
        <v>668</v>
      </c>
      <c r="L13" s="181">
        <v>11791</v>
      </c>
      <c r="M13" s="191">
        <v>7354</v>
      </c>
      <c r="N13" s="865" t="s">
        <v>65</v>
      </c>
      <c r="O13" s="181">
        <v>1408</v>
      </c>
      <c r="P13" s="181">
        <v>104051</v>
      </c>
      <c r="Q13" s="191">
        <v>19196</v>
      </c>
      <c r="R13" s="181">
        <v>359</v>
      </c>
      <c r="S13" s="181">
        <v>6884</v>
      </c>
      <c r="T13" s="191">
        <v>2280</v>
      </c>
      <c r="U13" s="181">
        <v>11</v>
      </c>
      <c r="V13" s="181">
        <v>2075</v>
      </c>
      <c r="W13" s="191">
        <v>116</v>
      </c>
      <c r="X13" s="181">
        <v>93</v>
      </c>
      <c r="Y13" s="181">
        <v>5137</v>
      </c>
      <c r="Z13" s="224">
        <v>950</v>
      </c>
      <c r="AA13" s="404"/>
      <c r="AB13" s="24"/>
    </row>
    <row r="14" spans="1:32" s="45" customFormat="1" ht="12.75" customHeight="1">
      <c r="A14" s="785"/>
      <c r="B14" s="41">
        <v>1</v>
      </c>
      <c r="C14" s="42">
        <v>1</v>
      </c>
      <c r="D14" s="42">
        <v>1</v>
      </c>
      <c r="E14" s="43">
        <v>0.11064</v>
      </c>
      <c r="F14" s="39">
        <v>5.8360000000000002E-2</v>
      </c>
      <c r="G14" s="44">
        <v>0.14634</v>
      </c>
      <c r="H14" s="43">
        <v>0.16908000000000001</v>
      </c>
      <c r="I14" s="39">
        <v>7.8310000000000005E-2</v>
      </c>
      <c r="J14" s="44">
        <v>0.13181000000000001</v>
      </c>
      <c r="K14" s="43">
        <v>0.1895</v>
      </c>
      <c r="L14" s="39">
        <v>7.8340000000000007E-2</v>
      </c>
      <c r="M14" s="44">
        <v>0.17756</v>
      </c>
      <c r="N14" s="865"/>
      <c r="O14" s="43">
        <v>0.39943000000000001</v>
      </c>
      <c r="P14" s="39">
        <v>0.69133999999999995</v>
      </c>
      <c r="Q14" s="39">
        <v>0.46349000000000001</v>
      </c>
      <c r="R14" s="43">
        <v>0.10184</v>
      </c>
      <c r="S14" s="39">
        <v>4.5740000000000003E-2</v>
      </c>
      <c r="T14" s="44">
        <v>5.5050000000000002E-2</v>
      </c>
      <c r="U14" s="43">
        <v>3.1199999999999999E-3</v>
      </c>
      <c r="V14" s="39">
        <v>1.379E-2</v>
      </c>
      <c r="W14" s="44">
        <v>2.8E-3</v>
      </c>
      <c r="X14" s="43">
        <v>2.6380000000000001E-2</v>
      </c>
      <c r="Y14" s="39">
        <v>3.4130000000000001E-2</v>
      </c>
      <c r="Z14" s="47">
        <v>2.2939999999999999E-2</v>
      </c>
      <c r="AA14" s="563"/>
      <c r="AB14" s="24"/>
    </row>
    <row r="15" spans="1:32" s="21" customFormat="1" ht="12" customHeight="1">
      <c r="A15" s="785" t="s">
        <v>66</v>
      </c>
      <c r="B15" s="181">
        <v>8504</v>
      </c>
      <c r="C15" s="181">
        <v>215681</v>
      </c>
      <c r="D15" s="191">
        <v>96792</v>
      </c>
      <c r="E15" s="181">
        <v>614</v>
      </c>
      <c r="F15" s="181">
        <v>6033</v>
      </c>
      <c r="G15" s="191">
        <v>8166</v>
      </c>
      <c r="H15" s="181">
        <v>2399</v>
      </c>
      <c r="I15" s="181">
        <v>44067</v>
      </c>
      <c r="J15" s="191">
        <v>24387</v>
      </c>
      <c r="K15" s="181">
        <v>1508</v>
      </c>
      <c r="L15" s="181">
        <v>18353</v>
      </c>
      <c r="M15" s="191">
        <v>16967</v>
      </c>
      <c r="N15" s="865" t="s">
        <v>66</v>
      </c>
      <c r="O15" s="181">
        <v>3073</v>
      </c>
      <c r="P15" s="181">
        <v>120713</v>
      </c>
      <c r="Q15" s="191">
        <v>39423</v>
      </c>
      <c r="R15" s="181">
        <v>787</v>
      </c>
      <c r="S15" s="181">
        <v>12240</v>
      </c>
      <c r="T15" s="191">
        <v>6014</v>
      </c>
      <c r="U15" s="181">
        <v>0</v>
      </c>
      <c r="V15" s="181">
        <v>0</v>
      </c>
      <c r="W15" s="191">
        <v>0</v>
      </c>
      <c r="X15" s="181">
        <v>123</v>
      </c>
      <c r="Y15" s="181">
        <v>14275</v>
      </c>
      <c r="Z15" s="224">
        <v>1835</v>
      </c>
      <c r="AA15" s="404"/>
      <c r="AB15" s="24"/>
    </row>
    <row r="16" spans="1:32" s="45" customFormat="1" ht="12" customHeight="1">
      <c r="A16" s="785"/>
      <c r="B16" s="41">
        <v>1</v>
      </c>
      <c r="C16" s="42">
        <v>1</v>
      </c>
      <c r="D16" s="42">
        <v>1</v>
      </c>
      <c r="E16" s="43">
        <v>7.22E-2</v>
      </c>
      <c r="F16" s="39">
        <v>2.7969999999999998E-2</v>
      </c>
      <c r="G16" s="44">
        <v>8.4370000000000001E-2</v>
      </c>
      <c r="H16" s="43">
        <v>0.28210000000000002</v>
      </c>
      <c r="I16" s="39">
        <v>0.20432</v>
      </c>
      <c r="J16" s="44">
        <v>0.25195000000000001</v>
      </c>
      <c r="K16" s="43">
        <v>0.17732999999999999</v>
      </c>
      <c r="L16" s="39">
        <v>8.5089999999999999E-2</v>
      </c>
      <c r="M16" s="44">
        <v>0.17529</v>
      </c>
      <c r="N16" s="865"/>
      <c r="O16" s="43">
        <v>0.36136000000000001</v>
      </c>
      <c r="P16" s="39">
        <v>0.55967999999999996</v>
      </c>
      <c r="Q16" s="39">
        <v>0.4073</v>
      </c>
      <c r="R16" s="43">
        <v>9.2539999999999997E-2</v>
      </c>
      <c r="S16" s="39">
        <v>5.6750000000000002E-2</v>
      </c>
      <c r="T16" s="44">
        <v>6.2129999999999998E-2</v>
      </c>
      <c r="U16" s="43" t="s">
        <v>472</v>
      </c>
      <c r="V16" s="39" t="s">
        <v>472</v>
      </c>
      <c r="W16" s="44" t="s">
        <v>472</v>
      </c>
      <c r="X16" s="43">
        <v>1.4460000000000001E-2</v>
      </c>
      <c r="Y16" s="39">
        <v>6.6189999999999999E-2</v>
      </c>
      <c r="Z16" s="47">
        <v>1.8960000000000001E-2</v>
      </c>
      <c r="AA16" s="563"/>
      <c r="AB16" s="24"/>
    </row>
    <row r="17" spans="1:27" s="21" customFormat="1" ht="12.75" customHeight="1">
      <c r="A17" s="785" t="s">
        <v>67</v>
      </c>
      <c r="B17" s="181">
        <v>32998</v>
      </c>
      <c r="C17" s="181">
        <v>1118039</v>
      </c>
      <c r="D17" s="191">
        <v>335624</v>
      </c>
      <c r="E17" s="181">
        <v>2365</v>
      </c>
      <c r="F17" s="181">
        <v>25527</v>
      </c>
      <c r="G17" s="191">
        <v>31118</v>
      </c>
      <c r="H17" s="181">
        <v>5637</v>
      </c>
      <c r="I17" s="181">
        <v>90689</v>
      </c>
      <c r="J17" s="191">
        <v>38474</v>
      </c>
      <c r="K17" s="181">
        <v>9458</v>
      </c>
      <c r="L17" s="181">
        <v>146057</v>
      </c>
      <c r="M17" s="191">
        <v>101583</v>
      </c>
      <c r="N17" s="865" t="s">
        <v>67</v>
      </c>
      <c r="O17" s="181">
        <v>11797</v>
      </c>
      <c r="P17" s="181">
        <v>750407</v>
      </c>
      <c r="Q17" s="191">
        <v>136996</v>
      </c>
      <c r="R17" s="181">
        <v>3000</v>
      </c>
      <c r="S17" s="181">
        <v>53804</v>
      </c>
      <c r="T17" s="191">
        <v>22627</v>
      </c>
      <c r="U17" s="181">
        <v>97</v>
      </c>
      <c r="V17" s="181">
        <v>10889</v>
      </c>
      <c r="W17" s="191">
        <v>919</v>
      </c>
      <c r="X17" s="181">
        <v>644</v>
      </c>
      <c r="Y17" s="181">
        <v>40666</v>
      </c>
      <c r="Z17" s="224">
        <v>3907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7.1669999999999998E-2</v>
      </c>
      <c r="F18" s="39">
        <v>2.283E-2</v>
      </c>
      <c r="G18" s="44">
        <v>9.2719999999999997E-2</v>
      </c>
      <c r="H18" s="43">
        <v>0.17083000000000001</v>
      </c>
      <c r="I18" s="39">
        <v>8.1110000000000002E-2</v>
      </c>
      <c r="J18" s="44">
        <v>0.11463</v>
      </c>
      <c r="K18" s="43">
        <v>0.28661999999999999</v>
      </c>
      <c r="L18" s="39">
        <v>0.13064000000000001</v>
      </c>
      <c r="M18" s="44">
        <v>0.30266999999999999</v>
      </c>
      <c r="N18" s="865"/>
      <c r="O18" s="43">
        <v>0.35750999999999999</v>
      </c>
      <c r="P18" s="39">
        <v>0.67118</v>
      </c>
      <c r="Q18" s="39">
        <v>0.40817999999999999</v>
      </c>
      <c r="R18" s="43">
        <v>9.0910000000000005E-2</v>
      </c>
      <c r="S18" s="39">
        <v>4.8120000000000003E-2</v>
      </c>
      <c r="T18" s="44">
        <v>6.7419999999999994E-2</v>
      </c>
      <c r="U18" s="43">
        <v>2.9399999999999999E-3</v>
      </c>
      <c r="V18" s="39">
        <v>9.7400000000000004E-3</v>
      </c>
      <c r="W18" s="44">
        <v>2.7399999999999998E-3</v>
      </c>
      <c r="X18" s="43">
        <v>1.9519999999999999E-2</v>
      </c>
      <c r="Y18" s="39">
        <v>3.637E-2</v>
      </c>
      <c r="Z18" s="47">
        <v>1.1639999999999999E-2</v>
      </c>
      <c r="AA18" s="563"/>
    </row>
    <row r="19" spans="1:27" s="21" customFormat="1" ht="12.75" customHeight="1">
      <c r="A19" s="785" t="s">
        <v>68</v>
      </c>
      <c r="B19" s="181">
        <v>2795</v>
      </c>
      <c r="C19" s="181">
        <v>108139</v>
      </c>
      <c r="D19" s="191">
        <v>33539</v>
      </c>
      <c r="E19" s="181">
        <v>175</v>
      </c>
      <c r="F19" s="181">
        <v>2566</v>
      </c>
      <c r="G19" s="191">
        <v>2308</v>
      </c>
      <c r="H19" s="181">
        <v>451</v>
      </c>
      <c r="I19" s="181">
        <v>8354</v>
      </c>
      <c r="J19" s="191">
        <v>4791</v>
      </c>
      <c r="K19" s="181">
        <v>929</v>
      </c>
      <c r="L19" s="181">
        <v>14052</v>
      </c>
      <c r="M19" s="191">
        <v>10394</v>
      </c>
      <c r="N19" s="865" t="s">
        <v>68</v>
      </c>
      <c r="O19" s="181">
        <v>903</v>
      </c>
      <c r="P19" s="181">
        <v>53506</v>
      </c>
      <c r="Q19" s="191">
        <v>12962</v>
      </c>
      <c r="R19" s="181">
        <v>170</v>
      </c>
      <c r="S19" s="181">
        <v>2239</v>
      </c>
      <c r="T19" s="191">
        <v>1237</v>
      </c>
      <c r="U19" s="181">
        <v>76</v>
      </c>
      <c r="V19" s="181">
        <v>24278</v>
      </c>
      <c r="W19" s="191">
        <v>999</v>
      </c>
      <c r="X19" s="181">
        <v>91</v>
      </c>
      <c r="Y19" s="181">
        <v>3144</v>
      </c>
      <c r="Z19" s="224">
        <v>848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6.2609999999999999E-2</v>
      </c>
      <c r="F20" s="39">
        <v>2.3730000000000001E-2</v>
      </c>
      <c r="G20" s="44">
        <v>6.8820000000000006E-2</v>
      </c>
      <c r="H20" s="43">
        <v>0.16136</v>
      </c>
      <c r="I20" s="39">
        <v>7.7249999999999999E-2</v>
      </c>
      <c r="J20" s="44">
        <v>0.14285</v>
      </c>
      <c r="K20" s="43">
        <v>0.33238000000000001</v>
      </c>
      <c r="L20" s="39">
        <v>0.12994</v>
      </c>
      <c r="M20" s="44">
        <v>0.30991000000000002</v>
      </c>
      <c r="N20" s="865"/>
      <c r="O20" s="43">
        <v>0.32307999999999998</v>
      </c>
      <c r="P20" s="39">
        <v>0.49479000000000001</v>
      </c>
      <c r="Q20" s="39">
        <v>0.38647999999999999</v>
      </c>
      <c r="R20" s="43">
        <v>6.0819999999999999E-2</v>
      </c>
      <c r="S20" s="39">
        <v>2.07E-2</v>
      </c>
      <c r="T20" s="44">
        <v>3.6880000000000003E-2</v>
      </c>
      <c r="U20" s="43">
        <v>2.7189999999999999E-2</v>
      </c>
      <c r="V20" s="39">
        <v>0.22450999999999999</v>
      </c>
      <c r="W20" s="44">
        <v>2.9790000000000001E-2</v>
      </c>
      <c r="X20" s="43">
        <v>3.2559999999999999E-2</v>
      </c>
      <c r="Y20" s="39">
        <v>2.9069999999999999E-2</v>
      </c>
      <c r="Z20" s="47">
        <v>2.528E-2</v>
      </c>
      <c r="AA20" s="563"/>
    </row>
    <row r="21" spans="1:27" s="21" customFormat="1" ht="12.75" customHeight="1">
      <c r="A21" s="785" t="s">
        <v>69</v>
      </c>
      <c r="B21" s="181">
        <v>42923</v>
      </c>
      <c r="C21" s="181">
        <v>1754644</v>
      </c>
      <c r="D21" s="191">
        <v>479535</v>
      </c>
      <c r="E21" s="181">
        <v>4693</v>
      </c>
      <c r="F21" s="181">
        <v>91904</v>
      </c>
      <c r="G21" s="191">
        <v>59324</v>
      </c>
      <c r="H21" s="181">
        <v>5698</v>
      </c>
      <c r="I21" s="181">
        <v>91520</v>
      </c>
      <c r="J21" s="191">
        <v>53851</v>
      </c>
      <c r="K21" s="181">
        <v>12363</v>
      </c>
      <c r="L21" s="181">
        <v>171776</v>
      </c>
      <c r="M21" s="191">
        <v>129124</v>
      </c>
      <c r="N21" s="865" t="s">
        <v>69</v>
      </c>
      <c r="O21" s="181">
        <v>14783</v>
      </c>
      <c r="P21" s="181">
        <v>1013740</v>
      </c>
      <c r="Q21" s="191">
        <v>189794</v>
      </c>
      <c r="R21" s="181">
        <v>4036</v>
      </c>
      <c r="S21" s="181">
        <v>155913</v>
      </c>
      <c r="T21" s="191">
        <v>34507</v>
      </c>
      <c r="U21" s="181">
        <v>447</v>
      </c>
      <c r="V21" s="181">
        <v>122541</v>
      </c>
      <c r="W21" s="191">
        <v>4318</v>
      </c>
      <c r="X21" s="181">
        <v>903</v>
      </c>
      <c r="Y21" s="181">
        <v>107250</v>
      </c>
      <c r="Z21" s="224">
        <v>8617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0.10934000000000001</v>
      </c>
      <c r="F22" s="39">
        <v>5.2380000000000003E-2</v>
      </c>
      <c r="G22" s="44">
        <v>0.12371</v>
      </c>
      <c r="H22" s="43">
        <v>0.13275000000000001</v>
      </c>
      <c r="I22" s="39">
        <v>5.2159999999999998E-2</v>
      </c>
      <c r="J22" s="44">
        <v>0.1123</v>
      </c>
      <c r="K22" s="43">
        <v>0.28803000000000001</v>
      </c>
      <c r="L22" s="39">
        <v>9.7900000000000001E-2</v>
      </c>
      <c r="M22" s="44">
        <v>0.26927000000000001</v>
      </c>
      <c r="N22" s="865"/>
      <c r="O22" s="43">
        <v>0.34440999999999999</v>
      </c>
      <c r="P22" s="39">
        <v>0.57774999999999999</v>
      </c>
      <c r="Q22" s="39">
        <v>0.39578999999999998</v>
      </c>
      <c r="R22" s="43">
        <v>9.4030000000000002E-2</v>
      </c>
      <c r="S22" s="39">
        <v>8.8859999999999995E-2</v>
      </c>
      <c r="T22" s="44">
        <v>7.1959999999999996E-2</v>
      </c>
      <c r="U22" s="43">
        <v>1.0410000000000001E-2</v>
      </c>
      <c r="V22" s="39">
        <v>6.9839999999999999E-2</v>
      </c>
      <c r="W22" s="44">
        <v>8.9999999999999993E-3</v>
      </c>
      <c r="X22" s="43">
        <v>2.104E-2</v>
      </c>
      <c r="Y22" s="39">
        <v>6.1120000000000001E-2</v>
      </c>
      <c r="Z22" s="47">
        <v>1.797E-2</v>
      </c>
      <c r="AA22" s="563"/>
    </row>
    <row r="23" spans="1:27" s="21" customFormat="1" ht="12.75" customHeight="1">
      <c r="A23" s="785" t="s">
        <v>70</v>
      </c>
      <c r="B23" s="181">
        <v>71416</v>
      </c>
      <c r="C23" s="181">
        <v>2551621</v>
      </c>
      <c r="D23" s="191">
        <v>811034</v>
      </c>
      <c r="E23" s="181">
        <v>4267</v>
      </c>
      <c r="F23" s="181">
        <v>55099</v>
      </c>
      <c r="G23" s="191">
        <v>68842</v>
      </c>
      <c r="H23" s="181">
        <v>10349</v>
      </c>
      <c r="I23" s="181">
        <v>178742</v>
      </c>
      <c r="J23" s="191">
        <v>102594</v>
      </c>
      <c r="K23" s="181">
        <v>20314</v>
      </c>
      <c r="L23" s="181">
        <v>284192</v>
      </c>
      <c r="M23" s="191">
        <v>228645</v>
      </c>
      <c r="N23" s="865" t="s">
        <v>70</v>
      </c>
      <c r="O23" s="181">
        <v>28520</v>
      </c>
      <c r="P23" s="181">
        <v>1660425</v>
      </c>
      <c r="Q23" s="191">
        <v>345178</v>
      </c>
      <c r="R23" s="181">
        <v>6215</v>
      </c>
      <c r="S23" s="181">
        <v>148133</v>
      </c>
      <c r="T23" s="191">
        <v>47047</v>
      </c>
      <c r="U23" s="181">
        <v>1002</v>
      </c>
      <c r="V23" s="181">
        <v>186191</v>
      </c>
      <c r="W23" s="191">
        <v>11584</v>
      </c>
      <c r="X23" s="181">
        <v>749</v>
      </c>
      <c r="Y23" s="181">
        <v>38839</v>
      </c>
      <c r="Z23" s="224">
        <v>7144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5.9749999999999998E-2</v>
      </c>
      <c r="F24" s="39">
        <v>2.1590000000000002E-2</v>
      </c>
      <c r="G24" s="44">
        <v>8.4879999999999997E-2</v>
      </c>
      <c r="H24" s="43">
        <v>0.14491000000000001</v>
      </c>
      <c r="I24" s="39">
        <v>7.0050000000000001E-2</v>
      </c>
      <c r="J24" s="44">
        <v>0.1265</v>
      </c>
      <c r="K24" s="43">
        <v>0.28444999999999998</v>
      </c>
      <c r="L24" s="39">
        <v>0.11138000000000001</v>
      </c>
      <c r="M24" s="44">
        <v>0.28192</v>
      </c>
      <c r="N24" s="865"/>
      <c r="O24" s="43">
        <v>0.39934999999999998</v>
      </c>
      <c r="P24" s="39">
        <v>0.65073000000000003</v>
      </c>
      <c r="Q24" s="39">
        <v>0.42559999999999998</v>
      </c>
      <c r="R24" s="43">
        <v>8.7029999999999996E-2</v>
      </c>
      <c r="S24" s="39">
        <v>5.8049999999999997E-2</v>
      </c>
      <c r="T24" s="44">
        <v>5.8009999999999999E-2</v>
      </c>
      <c r="U24" s="43">
        <v>1.4030000000000001E-2</v>
      </c>
      <c r="V24" s="39">
        <v>7.2969999999999993E-2</v>
      </c>
      <c r="W24" s="44">
        <v>1.4279999999999999E-2</v>
      </c>
      <c r="X24" s="43">
        <v>1.0489999999999999E-2</v>
      </c>
      <c r="Y24" s="39">
        <v>1.5219999999999999E-2</v>
      </c>
      <c r="Z24" s="47">
        <v>8.8100000000000001E-3</v>
      </c>
      <c r="AA24" s="563"/>
    </row>
    <row r="25" spans="1:27" s="21" customFormat="1" ht="12.75" customHeight="1">
      <c r="A25" s="785" t="s">
        <v>71</v>
      </c>
      <c r="B25" s="181">
        <v>23311</v>
      </c>
      <c r="C25" s="181">
        <v>742477</v>
      </c>
      <c r="D25" s="191">
        <v>250341</v>
      </c>
      <c r="E25" s="181">
        <v>1122</v>
      </c>
      <c r="F25" s="181">
        <v>18554</v>
      </c>
      <c r="G25" s="191">
        <v>18285</v>
      </c>
      <c r="H25" s="181">
        <v>2999</v>
      </c>
      <c r="I25" s="181">
        <v>48289</v>
      </c>
      <c r="J25" s="191">
        <v>26605</v>
      </c>
      <c r="K25" s="181">
        <v>7787</v>
      </c>
      <c r="L25" s="181">
        <v>101428</v>
      </c>
      <c r="M25" s="191">
        <v>87187</v>
      </c>
      <c r="N25" s="865" t="s">
        <v>71</v>
      </c>
      <c r="O25" s="181">
        <v>8670</v>
      </c>
      <c r="P25" s="181">
        <v>462164</v>
      </c>
      <c r="Q25" s="191">
        <v>94235</v>
      </c>
      <c r="R25" s="181">
        <v>1453</v>
      </c>
      <c r="S25" s="181">
        <v>34306</v>
      </c>
      <c r="T25" s="191">
        <v>12390</v>
      </c>
      <c r="U25" s="181">
        <v>1020</v>
      </c>
      <c r="V25" s="181">
        <v>63416</v>
      </c>
      <c r="W25" s="191">
        <v>9547</v>
      </c>
      <c r="X25" s="181">
        <v>260</v>
      </c>
      <c r="Y25" s="181">
        <v>14320</v>
      </c>
      <c r="Z25" s="224">
        <v>2092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4.8129999999999999E-2</v>
      </c>
      <c r="F26" s="39">
        <v>2.4989999999999998E-2</v>
      </c>
      <c r="G26" s="44">
        <v>7.3039999999999994E-2</v>
      </c>
      <c r="H26" s="43">
        <v>0.12864999999999999</v>
      </c>
      <c r="I26" s="39">
        <v>6.5040000000000001E-2</v>
      </c>
      <c r="J26" s="44">
        <v>0.10628</v>
      </c>
      <c r="K26" s="43">
        <v>0.33405000000000001</v>
      </c>
      <c r="L26" s="39">
        <v>0.13661000000000001</v>
      </c>
      <c r="M26" s="44">
        <v>0.34827000000000002</v>
      </c>
      <c r="N26" s="865"/>
      <c r="O26" s="43">
        <v>0.37192999999999998</v>
      </c>
      <c r="P26" s="39">
        <v>0.62246000000000001</v>
      </c>
      <c r="Q26" s="39">
        <v>0.37642999999999999</v>
      </c>
      <c r="R26" s="43">
        <v>6.2330000000000003E-2</v>
      </c>
      <c r="S26" s="39">
        <v>4.6199999999999998E-2</v>
      </c>
      <c r="T26" s="44">
        <v>4.9489999999999999E-2</v>
      </c>
      <c r="U26" s="43">
        <v>4.376E-2</v>
      </c>
      <c r="V26" s="39">
        <v>8.541E-2</v>
      </c>
      <c r="W26" s="44">
        <v>3.814E-2</v>
      </c>
      <c r="X26" s="43">
        <v>1.115E-2</v>
      </c>
      <c r="Y26" s="39">
        <v>1.9290000000000002E-2</v>
      </c>
      <c r="Z26" s="47">
        <v>8.3599999999999994E-3</v>
      </c>
      <c r="AA26" s="563"/>
    </row>
    <row r="27" spans="1:27" s="21" customFormat="1" ht="12.75" customHeight="1">
      <c r="A27" s="785" t="s">
        <v>72</v>
      </c>
      <c r="B27" s="181" t="s">
        <v>473</v>
      </c>
      <c r="C27" s="181" t="s">
        <v>474</v>
      </c>
      <c r="D27" s="191" t="s">
        <v>475</v>
      </c>
      <c r="E27" s="181">
        <v>590</v>
      </c>
      <c r="F27" s="181">
        <v>11803</v>
      </c>
      <c r="G27" s="191">
        <v>8210</v>
      </c>
      <c r="H27" s="181">
        <v>1109</v>
      </c>
      <c r="I27" s="181">
        <v>17910</v>
      </c>
      <c r="J27" s="191">
        <v>12123</v>
      </c>
      <c r="K27" s="181">
        <v>2012</v>
      </c>
      <c r="L27" s="181">
        <v>25926</v>
      </c>
      <c r="M27" s="191">
        <v>21351</v>
      </c>
      <c r="N27" s="865" t="s">
        <v>72</v>
      </c>
      <c r="O27" s="181">
        <v>2209</v>
      </c>
      <c r="P27" s="181">
        <v>107022</v>
      </c>
      <c r="Q27" s="191">
        <v>23751</v>
      </c>
      <c r="R27" s="181">
        <v>360</v>
      </c>
      <c r="S27" s="181">
        <v>5175</v>
      </c>
      <c r="T27" s="191">
        <v>2528</v>
      </c>
      <c r="U27" s="181">
        <v>1127</v>
      </c>
      <c r="V27" s="181">
        <v>43138</v>
      </c>
      <c r="W27" s="191">
        <v>17932</v>
      </c>
      <c r="X27" s="181">
        <v>447</v>
      </c>
      <c r="Y27" s="181">
        <v>16787</v>
      </c>
      <c r="Z27" s="224">
        <v>5067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7.5120000000000006E-2</v>
      </c>
      <c r="F28" s="39">
        <v>5.1819999999999998E-2</v>
      </c>
      <c r="G28" s="44">
        <v>9.0260000000000007E-2</v>
      </c>
      <c r="H28" s="43">
        <v>0.14119999999999999</v>
      </c>
      <c r="I28" s="39">
        <v>7.8640000000000002E-2</v>
      </c>
      <c r="J28" s="44">
        <v>0.13328000000000001</v>
      </c>
      <c r="K28" s="43">
        <v>0.25618000000000002</v>
      </c>
      <c r="L28" s="39">
        <v>0.11383</v>
      </c>
      <c r="M28" s="44">
        <v>0.23472000000000001</v>
      </c>
      <c r="N28" s="865"/>
      <c r="O28" s="43">
        <v>0.28126000000000001</v>
      </c>
      <c r="P28" s="39">
        <v>0.46988999999999997</v>
      </c>
      <c r="Q28" s="39">
        <v>0.26111000000000001</v>
      </c>
      <c r="R28" s="43">
        <v>4.5839999999999999E-2</v>
      </c>
      <c r="S28" s="39">
        <v>2.2720000000000001E-2</v>
      </c>
      <c r="T28" s="44">
        <v>2.7789999999999999E-2</v>
      </c>
      <c r="U28" s="43">
        <v>0.14349000000000001</v>
      </c>
      <c r="V28" s="39">
        <v>0.18940000000000001</v>
      </c>
      <c r="W28" s="44">
        <v>0.19714000000000001</v>
      </c>
      <c r="X28" s="43">
        <v>5.6910000000000002E-2</v>
      </c>
      <c r="Y28" s="39">
        <v>7.3700000000000002E-2</v>
      </c>
      <c r="Z28" s="47">
        <v>5.57E-2</v>
      </c>
      <c r="AA28" s="563"/>
    </row>
    <row r="29" spans="1:27" s="21" customFormat="1" ht="12.75" customHeight="1">
      <c r="A29" s="785" t="s">
        <v>73</v>
      </c>
      <c r="B29" s="181">
        <v>12576</v>
      </c>
      <c r="C29" s="181">
        <v>372775</v>
      </c>
      <c r="D29" s="191">
        <v>130289</v>
      </c>
      <c r="E29" s="181">
        <v>742</v>
      </c>
      <c r="F29" s="181">
        <v>7403</v>
      </c>
      <c r="G29" s="191">
        <v>10129</v>
      </c>
      <c r="H29" s="181">
        <v>1871</v>
      </c>
      <c r="I29" s="181">
        <v>27678</v>
      </c>
      <c r="J29" s="191">
        <v>15896</v>
      </c>
      <c r="K29" s="181">
        <v>4448</v>
      </c>
      <c r="L29" s="181">
        <v>59415</v>
      </c>
      <c r="M29" s="191">
        <v>46249</v>
      </c>
      <c r="N29" s="865" t="s">
        <v>73</v>
      </c>
      <c r="O29" s="181">
        <v>4568</v>
      </c>
      <c r="P29" s="181">
        <v>249350</v>
      </c>
      <c r="Q29" s="191">
        <v>50805</v>
      </c>
      <c r="R29" s="181">
        <v>740</v>
      </c>
      <c r="S29" s="181">
        <v>20578</v>
      </c>
      <c r="T29" s="191">
        <v>5531</v>
      </c>
      <c r="U29" s="181">
        <v>6</v>
      </c>
      <c r="V29" s="181">
        <v>135</v>
      </c>
      <c r="W29" s="191">
        <v>53</v>
      </c>
      <c r="X29" s="181">
        <v>201</v>
      </c>
      <c r="Y29" s="181">
        <v>8216</v>
      </c>
      <c r="Z29" s="224">
        <v>1626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5.8999999999999997E-2</v>
      </c>
      <c r="F30" s="39">
        <v>1.9859999999999999E-2</v>
      </c>
      <c r="G30" s="44">
        <v>7.7740000000000004E-2</v>
      </c>
      <c r="H30" s="43">
        <v>0.14878</v>
      </c>
      <c r="I30" s="39">
        <v>7.4249999999999997E-2</v>
      </c>
      <c r="J30" s="44">
        <v>0.12200999999999999</v>
      </c>
      <c r="K30" s="43">
        <v>0.35369</v>
      </c>
      <c r="L30" s="39">
        <v>0.15939</v>
      </c>
      <c r="M30" s="44">
        <v>0.35497000000000001</v>
      </c>
      <c r="N30" s="865"/>
      <c r="O30" s="43">
        <v>0.36323</v>
      </c>
      <c r="P30" s="39">
        <v>0.66890000000000005</v>
      </c>
      <c r="Q30" s="39">
        <v>0.38994000000000001</v>
      </c>
      <c r="R30" s="43">
        <v>5.8840000000000003E-2</v>
      </c>
      <c r="S30" s="39">
        <v>5.5199999999999999E-2</v>
      </c>
      <c r="T30" s="44">
        <v>4.2450000000000002E-2</v>
      </c>
      <c r="U30" s="43">
        <v>4.8000000000000001E-4</v>
      </c>
      <c r="V30" s="39">
        <v>3.6000000000000002E-4</v>
      </c>
      <c r="W30" s="44">
        <v>4.0999999999999999E-4</v>
      </c>
      <c r="X30" s="43">
        <v>1.5980000000000001E-2</v>
      </c>
      <c r="Y30" s="39">
        <v>2.2040000000000001E-2</v>
      </c>
      <c r="Z30" s="47">
        <v>1.248E-2</v>
      </c>
      <c r="AA30" s="563"/>
    </row>
    <row r="31" spans="1:27" s="21" customFormat="1" ht="12.75" customHeight="1">
      <c r="A31" s="785" t="s">
        <v>74</v>
      </c>
      <c r="B31" s="181">
        <v>5660</v>
      </c>
      <c r="C31" s="181">
        <v>181685</v>
      </c>
      <c r="D31" s="191">
        <v>59180</v>
      </c>
      <c r="E31" s="181">
        <v>267</v>
      </c>
      <c r="F31" s="181">
        <v>4979</v>
      </c>
      <c r="G31" s="191">
        <v>3562</v>
      </c>
      <c r="H31" s="181">
        <v>834</v>
      </c>
      <c r="I31" s="181">
        <v>14456</v>
      </c>
      <c r="J31" s="191">
        <v>7497</v>
      </c>
      <c r="K31" s="181">
        <v>1734</v>
      </c>
      <c r="L31" s="181">
        <v>24628</v>
      </c>
      <c r="M31" s="191">
        <v>18288</v>
      </c>
      <c r="N31" s="865" t="s">
        <v>74</v>
      </c>
      <c r="O31" s="181">
        <v>2101</v>
      </c>
      <c r="P31" s="181">
        <v>116970</v>
      </c>
      <c r="Q31" s="191">
        <v>24936</v>
      </c>
      <c r="R31" s="181">
        <v>460</v>
      </c>
      <c r="S31" s="181">
        <v>7411</v>
      </c>
      <c r="T31" s="191">
        <v>3166</v>
      </c>
      <c r="U31" s="181">
        <v>129</v>
      </c>
      <c r="V31" s="181">
        <v>5928</v>
      </c>
      <c r="W31" s="191">
        <v>745</v>
      </c>
      <c r="X31" s="181">
        <v>135</v>
      </c>
      <c r="Y31" s="181">
        <v>7313</v>
      </c>
      <c r="Z31" s="224">
        <v>986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4.7169999999999997E-2</v>
      </c>
      <c r="F32" s="39">
        <v>2.7400000000000001E-2</v>
      </c>
      <c r="G32" s="44">
        <v>6.019E-2</v>
      </c>
      <c r="H32" s="43">
        <v>0.14735000000000001</v>
      </c>
      <c r="I32" s="39">
        <v>7.9570000000000002E-2</v>
      </c>
      <c r="J32" s="44">
        <v>0.12667999999999999</v>
      </c>
      <c r="K32" s="43">
        <v>0.30636000000000002</v>
      </c>
      <c r="L32" s="39">
        <v>0.13555</v>
      </c>
      <c r="M32" s="44">
        <v>0.30902000000000002</v>
      </c>
      <c r="N32" s="865"/>
      <c r="O32" s="43">
        <v>0.37119999999999997</v>
      </c>
      <c r="P32" s="39">
        <v>0.64380999999999999</v>
      </c>
      <c r="Q32" s="39">
        <v>0.42136000000000001</v>
      </c>
      <c r="R32" s="43">
        <v>8.1269999999999995E-2</v>
      </c>
      <c r="S32" s="39">
        <v>4.079E-2</v>
      </c>
      <c r="T32" s="44">
        <v>5.3499999999999999E-2</v>
      </c>
      <c r="U32" s="43">
        <v>2.2790000000000001E-2</v>
      </c>
      <c r="V32" s="39">
        <v>3.2629999999999999E-2</v>
      </c>
      <c r="W32" s="44">
        <v>1.259E-2</v>
      </c>
      <c r="X32" s="43">
        <v>2.385E-2</v>
      </c>
      <c r="Y32" s="39">
        <v>4.0250000000000001E-2</v>
      </c>
      <c r="Z32" s="47">
        <v>1.6660000000000001E-2</v>
      </c>
      <c r="AA32" s="563"/>
    </row>
    <row r="33" spans="1:27" s="21" customFormat="1" ht="12.75" customHeight="1">
      <c r="A33" s="785" t="s">
        <v>75</v>
      </c>
      <c r="B33" s="181">
        <v>19652</v>
      </c>
      <c r="C33" s="181">
        <v>604030</v>
      </c>
      <c r="D33" s="191">
        <v>205520</v>
      </c>
      <c r="E33" s="181">
        <v>1250</v>
      </c>
      <c r="F33" s="181">
        <v>15193</v>
      </c>
      <c r="G33" s="191">
        <v>15623</v>
      </c>
      <c r="H33" s="181">
        <v>3076</v>
      </c>
      <c r="I33" s="181">
        <v>59746</v>
      </c>
      <c r="J33" s="191">
        <v>27351</v>
      </c>
      <c r="K33" s="181">
        <v>6966</v>
      </c>
      <c r="L33" s="181">
        <v>100111</v>
      </c>
      <c r="M33" s="191">
        <v>71071</v>
      </c>
      <c r="N33" s="865" t="s">
        <v>75</v>
      </c>
      <c r="O33" s="181">
        <v>6613</v>
      </c>
      <c r="P33" s="181">
        <v>375744</v>
      </c>
      <c r="Q33" s="191">
        <v>78204</v>
      </c>
      <c r="R33" s="181">
        <v>1258</v>
      </c>
      <c r="S33" s="181">
        <v>26280</v>
      </c>
      <c r="T33" s="191">
        <v>9486</v>
      </c>
      <c r="U33" s="181">
        <v>56</v>
      </c>
      <c r="V33" s="181">
        <v>14879</v>
      </c>
      <c r="W33" s="191">
        <v>577</v>
      </c>
      <c r="X33" s="181">
        <v>433</v>
      </c>
      <c r="Y33" s="181">
        <v>12077</v>
      </c>
      <c r="Z33" s="224">
        <v>3208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6.361E-2</v>
      </c>
      <c r="F34" s="39">
        <v>2.5149999999999999E-2</v>
      </c>
      <c r="G34" s="44">
        <v>7.6020000000000004E-2</v>
      </c>
      <c r="H34" s="43">
        <v>0.15651999999999999</v>
      </c>
      <c r="I34" s="39">
        <v>9.8909999999999998E-2</v>
      </c>
      <c r="J34" s="44">
        <v>0.13308</v>
      </c>
      <c r="K34" s="43">
        <v>0.35447000000000001</v>
      </c>
      <c r="L34" s="39">
        <v>0.16574</v>
      </c>
      <c r="M34" s="44">
        <v>0.34581000000000001</v>
      </c>
      <c r="N34" s="865"/>
      <c r="O34" s="43">
        <v>0.33650999999999998</v>
      </c>
      <c r="P34" s="39">
        <v>0.62205999999999995</v>
      </c>
      <c r="Q34" s="39">
        <v>0.38052000000000002</v>
      </c>
      <c r="R34" s="43">
        <v>6.4009999999999997E-2</v>
      </c>
      <c r="S34" s="39">
        <v>4.351E-2</v>
      </c>
      <c r="T34" s="44">
        <v>4.616E-2</v>
      </c>
      <c r="U34" s="43">
        <v>2.8500000000000001E-3</v>
      </c>
      <c r="V34" s="39">
        <v>2.4629999999999999E-2</v>
      </c>
      <c r="W34" s="44">
        <v>2.81E-3</v>
      </c>
      <c r="X34" s="43">
        <v>2.2030000000000001E-2</v>
      </c>
      <c r="Y34" s="39">
        <v>1.9990000000000001E-2</v>
      </c>
      <c r="Z34" s="47">
        <v>1.5610000000000001E-2</v>
      </c>
      <c r="AA34" s="563"/>
    </row>
    <row r="35" spans="1:27" s="21" customFormat="1" ht="12.75" customHeight="1">
      <c r="A35" s="786" t="s">
        <v>76</v>
      </c>
      <c r="B35" s="186">
        <v>6681</v>
      </c>
      <c r="C35" s="199">
        <v>240243</v>
      </c>
      <c r="D35" s="187">
        <v>73729</v>
      </c>
      <c r="E35" s="199">
        <v>533</v>
      </c>
      <c r="F35" s="199">
        <v>7093</v>
      </c>
      <c r="G35" s="187">
        <v>8647</v>
      </c>
      <c r="H35" s="199">
        <v>1120</v>
      </c>
      <c r="I35" s="199">
        <v>22589</v>
      </c>
      <c r="J35" s="187">
        <v>10288</v>
      </c>
      <c r="K35" s="199">
        <v>2011</v>
      </c>
      <c r="L35" s="199">
        <v>31978</v>
      </c>
      <c r="M35" s="187">
        <v>21499</v>
      </c>
      <c r="N35" s="867" t="s">
        <v>76</v>
      </c>
      <c r="O35" s="181">
        <v>2290</v>
      </c>
      <c r="P35" s="181">
        <v>147672</v>
      </c>
      <c r="Q35" s="191">
        <v>27909</v>
      </c>
      <c r="R35" s="199">
        <v>450</v>
      </c>
      <c r="S35" s="199">
        <v>7612</v>
      </c>
      <c r="T35" s="187">
        <v>3107</v>
      </c>
      <c r="U35" s="199">
        <v>66</v>
      </c>
      <c r="V35" s="199">
        <v>11520</v>
      </c>
      <c r="W35" s="187">
        <v>502</v>
      </c>
      <c r="X35" s="199">
        <v>211</v>
      </c>
      <c r="Y35" s="199">
        <v>11779</v>
      </c>
      <c r="Z35" s="244">
        <v>1777</v>
      </c>
      <c r="AA35" s="404"/>
    </row>
    <row r="36" spans="1:27" s="45" customFormat="1" ht="12.75" customHeight="1">
      <c r="A36" s="787"/>
      <c r="B36" s="232">
        <v>1</v>
      </c>
      <c r="C36" s="233">
        <v>1</v>
      </c>
      <c r="D36" s="233">
        <v>1</v>
      </c>
      <c r="E36" s="234">
        <v>7.9780000000000004E-2</v>
      </c>
      <c r="F36" s="235">
        <v>2.9520000000000001E-2</v>
      </c>
      <c r="G36" s="236">
        <v>0.11728</v>
      </c>
      <c r="H36" s="234">
        <v>0.16764000000000001</v>
      </c>
      <c r="I36" s="235">
        <v>9.4030000000000002E-2</v>
      </c>
      <c r="J36" s="236">
        <v>0.13954</v>
      </c>
      <c r="K36" s="234">
        <v>0.30099999999999999</v>
      </c>
      <c r="L36" s="235">
        <v>0.13311000000000001</v>
      </c>
      <c r="M36" s="236">
        <v>0.29159000000000002</v>
      </c>
      <c r="N36" s="868"/>
      <c r="O36" s="238">
        <v>0.34276000000000001</v>
      </c>
      <c r="P36" s="239">
        <v>0.61468</v>
      </c>
      <c r="Q36" s="239">
        <v>0.37852999999999998</v>
      </c>
      <c r="R36" s="234">
        <v>6.7360000000000003E-2</v>
      </c>
      <c r="S36" s="235">
        <v>3.168E-2</v>
      </c>
      <c r="T36" s="236">
        <v>4.2139999999999997E-2</v>
      </c>
      <c r="U36" s="234">
        <v>9.8799999999999999E-3</v>
      </c>
      <c r="V36" s="235">
        <v>4.795E-2</v>
      </c>
      <c r="W36" s="236">
        <v>6.8100000000000001E-3</v>
      </c>
      <c r="X36" s="234">
        <v>3.1579999999999997E-2</v>
      </c>
      <c r="Y36" s="235">
        <v>4.9029999999999997E-2</v>
      </c>
      <c r="Z36" s="245">
        <v>2.41E-2</v>
      </c>
      <c r="AA36" s="563"/>
    </row>
    <row r="37" spans="1:27" s="24" customFormat="1" ht="12.75" customHeight="1">
      <c r="A37" s="838" t="s">
        <v>85</v>
      </c>
      <c r="B37" s="180">
        <v>477589</v>
      </c>
      <c r="C37" s="180">
        <v>14512614</v>
      </c>
      <c r="D37" s="237">
        <v>5118720</v>
      </c>
      <c r="E37" s="180">
        <v>32693</v>
      </c>
      <c r="F37" s="180">
        <v>417491</v>
      </c>
      <c r="G37" s="237">
        <v>471636</v>
      </c>
      <c r="H37" s="180">
        <v>78209</v>
      </c>
      <c r="I37" s="180">
        <v>1231639</v>
      </c>
      <c r="J37" s="237">
        <v>719937</v>
      </c>
      <c r="K37" s="180">
        <v>160118</v>
      </c>
      <c r="L37" s="180">
        <v>2216910</v>
      </c>
      <c r="M37" s="237">
        <v>1731574</v>
      </c>
      <c r="N37" s="869" t="s">
        <v>85</v>
      </c>
      <c r="O37" s="183">
        <v>159875</v>
      </c>
      <c r="P37" s="184">
        <v>8756227</v>
      </c>
      <c r="Q37" s="194">
        <v>1817327</v>
      </c>
      <c r="R37" s="180">
        <v>32938</v>
      </c>
      <c r="S37" s="180">
        <v>743994</v>
      </c>
      <c r="T37" s="237">
        <v>243574</v>
      </c>
      <c r="U37" s="180">
        <v>7434</v>
      </c>
      <c r="V37" s="180">
        <v>748912</v>
      </c>
      <c r="W37" s="237">
        <v>76876</v>
      </c>
      <c r="X37" s="180">
        <v>6322</v>
      </c>
      <c r="Y37" s="180">
        <v>397441</v>
      </c>
      <c r="Z37" s="228">
        <v>57796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6.8449999999999997E-2</v>
      </c>
      <c r="F38" s="243">
        <v>2.877E-2</v>
      </c>
      <c r="G38" s="401">
        <v>9.214E-2</v>
      </c>
      <c r="H38" s="242">
        <v>0.16375999999999999</v>
      </c>
      <c r="I38" s="243">
        <v>8.4870000000000001E-2</v>
      </c>
      <c r="J38" s="401">
        <v>0.14065</v>
      </c>
      <c r="K38" s="242">
        <v>0.33526</v>
      </c>
      <c r="L38" s="243">
        <v>0.15276000000000001</v>
      </c>
      <c r="M38" s="401">
        <v>0.33828000000000003</v>
      </c>
      <c r="N38" s="870"/>
      <c r="O38" s="242">
        <v>0.33474999999999999</v>
      </c>
      <c r="P38" s="243">
        <v>0.60335000000000005</v>
      </c>
      <c r="Q38" s="243">
        <v>0.35504000000000002</v>
      </c>
      <c r="R38" s="242">
        <v>6.8970000000000004E-2</v>
      </c>
      <c r="S38" s="243">
        <v>5.1270000000000003E-2</v>
      </c>
      <c r="T38" s="401">
        <v>4.7579999999999997E-2</v>
      </c>
      <c r="U38" s="242">
        <v>1.5570000000000001E-2</v>
      </c>
      <c r="V38" s="243">
        <v>5.16E-2</v>
      </c>
      <c r="W38" s="401">
        <v>1.502E-2</v>
      </c>
      <c r="X38" s="242">
        <v>1.324E-2</v>
      </c>
      <c r="Y38" s="243">
        <v>2.7390000000000001E-2</v>
      </c>
      <c r="Z38" s="246">
        <v>1.129E-2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539" customFormat="1" ht="11.25">
      <c r="A41" s="866" t="s">
        <v>461</v>
      </c>
      <c r="B41" s="866"/>
      <c r="C41" s="866"/>
      <c r="D41" s="866"/>
      <c r="E41" s="866"/>
      <c r="F41" s="866"/>
      <c r="G41" s="866"/>
      <c r="H41" s="866"/>
      <c r="I41" s="866"/>
      <c r="J41" s="866"/>
      <c r="K41" s="866"/>
      <c r="L41" s="866"/>
      <c r="M41" s="866"/>
    </row>
    <row r="42" spans="1:27" s="539" customFormat="1" ht="11.25">
      <c r="A42" s="681" t="s">
        <v>462</v>
      </c>
      <c r="B42" s="682"/>
      <c r="C42" s="682"/>
      <c r="D42" s="682"/>
      <c r="E42" s="682"/>
      <c r="F42" s="682"/>
      <c r="G42" s="682"/>
      <c r="H42" s="682"/>
      <c r="I42" s="682"/>
      <c r="J42" s="682"/>
      <c r="K42" s="682"/>
      <c r="L42" s="682"/>
      <c r="M42" s="682"/>
    </row>
    <row r="43" spans="1:27" s="539" customFormat="1" ht="11.25">
      <c r="A43" s="681"/>
      <c r="B43" s="681"/>
      <c r="C43" s="681"/>
      <c r="D43" s="681"/>
      <c r="E43" s="681"/>
      <c r="F43" s="681"/>
      <c r="G43" s="681"/>
      <c r="H43" s="681"/>
      <c r="I43" s="681"/>
      <c r="J43" s="681"/>
      <c r="K43" s="681"/>
      <c r="L43" s="681"/>
      <c r="M43" s="681"/>
    </row>
    <row r="44" spans="1:27" s="402" customFormat="1">
      <c r="A44" s="547" t="s">
        <v>545</v>
      </c>
      <c r="B44" s="545"/>
      <c r="C44" s="545"/>
      <c r="D44" s="545"/>
      <c r="E44" s="545"/>
      <c r="F44" s="545"/>
      <c r="N44" s="547" t="s">
        <v>545</v>
      </c>
      <c r="O44" s="545"/>
      <c r="P44" s="545"/>
      <c r="Q44" s="545"/>
      <c r="R44" s="545"/>
      <c r="S44" s="545"/>
    </row>
    <row r="45" spans="1:27" s="402" customFormat="1">
      <c r="A45" s="547" t="s">
        <v>546</v>
      </c>
      <c r="B45" s="545"/>
      <c r="C45" s="545"/>
      <c r="D45" s="545"/>
      <c r="E45" s="775" t="s">
        <v>541</v>
      </c>
      <c r="F45" s="775"/>
      <c r="G45" s="775"/>
      <c r="N45" s="547" t="s">
        <v>546</v>
      </c>
      <c r="O45" s="545"/>
      <c r="P45" s="545"/>
      <c r="Q45" s="545"/>
      <c r="R45" s="545"/>
      <c r="S45" s="775" t="s">
        <v>541</v>
      </c>
      <c r="T45" s="775"/>
      <c r="U45" s="775"/>
    </row>
    <row r="46" spans="1:27" s="402" customFormat="1">
      <c r="A46" s="548"/>
      <c r="B46" s="545"/>
      <c r="C46" s="545"/>
      <c r="D46" s="545"/>
      <c r="E46" s="545"/>
      <c r="F46" s="545"/>
      <c r="N46" s="548"/>
      <c r="O46" s="545"/>
      <c r="P46" s="545"/>
      <c r="Q46" s="545"/>
      <c r="R46" s="545"/>
      <c r="S46" s="545"/>
    </row>
    <row r="47" spans="1:27" s="402" customFormat="1">
      <c r="A47" s="766" t="s">
        <v>547</v>
      </c>
      <c r="B47" s="766"/>
      <c r="C47" s="766"/>
      <c r="D47" s="766"/>
      <c r="E47" s="766"/>
      <c r="F47" s="545"/>
      <c r="N47" s="766" t="s">
        <v>547</v>
      </c>
      <c r="O47" s="766"/>
      <c r="P47" s="766"/>
      <c r="Q47" s="766"/>
      <c r="R47" s="766"/>
      <c r="S47" s="545"/>
    </row>
    <row r="51" spans="1:1" ht="44.25">
      <c r="A51" s="48"/>
    </row>
  </sheetData>
  <mergeCells count="54">
    <mergeCell ref="A47:E47"/>
    <mergeCell ref="N47:R47"/>
    <mergeCell ref="A1:M1"/>
    <mergeCell ref="A2:A4"/>
    <mergeCell ref="B2:D3"/>
    <mergeCell ref="E2:M2"/>
    <mergeCell ref="N2:N4"/>
    <mergeCell ref="N1:Z1"/>
    <mergeCell ref="O2:Z2"/>
    <mergeCell ref="E3:G3"/>
    <mergeCell ref="H3:J3"/>
    <mergeCell ref="K3:M3"/>
    <mergeCell ref="X3:Z3"/>
    <mergeCell ref="A15:A16"/>
    <mergeCell ref="N15:N16"/>
    <mergeCell ref="A13:A14"/>
    <mergeCell ref="AB3:AF11"/>
    <mergeCell ref="A5:A6"/>
    <mergeCell ref="N5:N6"/>
    <mergeCell ref="A7:A8"/>
    <mergeCell ref="N7:N8"/>
    <mergeCell ref="A9:A10"/>
    <mergeCell ref="O3:Q3"/>
    <mergeCell ref="R3:T3"/>
    <mergeCell ref="U3:W3"/>
    <mergeCell ref="N9:N10"/>
    <mergeCell ref="A11:A12"/>
    <mergeCell ref="N11:N12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S45:U45"/>
    <mergeCell ref="A41:M41"/>
    <mergeCell ref="A35:A36"/>
    <mergeCell ref="N35:N36"/>
    <mergeCell ref="A37:A38"/>
    <mergeCell ref="N37:N38"/>
    <mergeCell ref="E45:G45"/>
  </mergeCells>
  <conditionalFormatting sqref="A6 A8 A10 A12 A14 A16 A18 A20 A22 A24 A26 A28 A30 A32 A34 A36">
    <cfRule type="cellIs" dxfId="566" priority="412" stopIfTrue="1" operator="equal">
      <formula>1</formula>
    </cfRule>
    <cfRule type="cellIs" dxfId="565" priority="413" stopIfTrue="1" operator="lessThan">
      <formula>0.0005</formula>
    </cfRule>
  </conditionalFormatting>
  <conditionalFormatting sqref="A5:Z5">
    <cfRule type="cellIs" dxfId="564" priority="193" stopIfTrue="1" operator="equal">
      <formula>0</formula>
    </cfRule>
  </conditionalFormatting>
  <conditionalFormatting sqref="A9:Z9">
    <cfRule type="cellIs" dxfId="563" priority="43" stopIfTrue="1" operator="equal">
      <formula>0</formula>
    </cfRule>
  </conditionalFormatting>
  <conditionalFormatting sqref="A11:Z11">
    <cfRule type="cellIs" dxfId="562" priority="40" stopIfTrue="1" operator="equal">
      <formula>0</formula>
    </cfRule>
  </conditionalFormatting>
  <conditionalFormatting sqref="A13:Z13">
    <cfRule type="cellIs" dxfId="561" priority="37" stopIfTrue="1" operator="equal">
      <formula>0</formula>
    </cfRule>
  </conditionalFormatting>
  <conditionalFormatting sqref="A15:Z15">
    <cfRule type="cellIs" dxfId="560" priority="34" stopIfTrue="1" operator="equal">
      <formula>0</formula>
    </cfRule>
  </conditionalFormatting>
  <conditionalFormatting sqref="A17:Z17">
    <cfRule type="cellIs" dxfId="559" priority="31" stopIfTrue="1" operator="equal">
      <formula>0</formula>
    </cfRule>
  </conditionalFormatting>
  <conditionalFormatting sqref="A19:Z19">
    <cfRule type="cellIs" dxfId="558" priority="28" stopIfTrue="1" operator="equal">
      <formula>0</formula>
    </cfRule>
  </conditionalFormatting>
  <conditionalFormatting sqref="A21:Z21">
    <cfRule type="cellIs" dxfId="557" priority="25" stopIfTrue="1" operator="equal">
      <formula>0</formula>
    </cfRule>
  </conditionalFormatting>
  <conditionalFormatting sqref="A23:Z23">
    <cfRule type="cellIs" dxfId="556" priority="22" stopIfTrue="1" operator="equal">
      <formula>0</formula>
    </cfRule>
  </conditionalFormatting>
  <conditionalFormatting sqref="A25:Z25">
    <cfRule type="cellIs" dxfId="555" priority="19" stopIfTrue="1" operator="equal">
      <formula>0</formula>
    </cfRule>
  </conditionalFormatting>
  <conditionalFormatting sqref="A27:Z27">
    <cfRule type="cellIs" dxfId="554" priority="16" stopIfTrue="1" operator="equal">
      <formula>0</formula>
    </cfRule>
  </conditionalFormatting>
  <conditionalFormatting sqref="A29:Z29">
    <cfRule type="cellIs" dxfId="553" priority="13" stopIfTrue="1" operator="equal">
      <formula>0</formula>
    </cfRule>
  </conditionalFormatting>
  <conditionalFormatting sqref="A31:Z31">
    <cfRule type="cellIs" dxfId="552" priority="10" stopIfTrue="1" operator="equal">
      <formula>0</formula>
    </cfRule>
  </conditionalFormatting>
  <conditionalFormatting sqref="A33:Z33">
    <cfRule type="cellIs" dxfId="551" priority="7" stopIfTrue="1" operator="equal">
      <formula>0</formula>
    </cfRule>
  </conditionalFormatting>
  <conditionalFormatting sqref="A35:Z35">
    <cfRule type="cellIs" dxfId="550" priority="4" stopIfTrue="1" operator="equal">
      <formula>0</formula>
    </cfRule>
  </conditionalFormatting>
  <conditionalFormatting sqref="B7:M7">
    <cfRule type="cellIs" dxfId="549" priority="385" stopIfTrue="1" operator="equal">
      <formula>0</formula>
    </cfRule>
  </conditionalFormatting>
  <conditionalFormatting sqref="B37:M37">
    <cfRule type="cellIs" dxfId="548" priority="205" stopIfTrue="1" operator="equal">
      <formula>0</formula>
    </cfRule>
  </conditionalFormatting>
  <conditionalFormatting sqref="N6 N8 N10 N12 N14 N16 N18 N20 N22 N24 N26 N28 N30 N32 N34 N36">
    <cfRule type="cellIs" dxfId="547" priority="409" stopIfTrue="1" operator="equal">
      <formula>1</formula>
    </cfRule>
    <cfRule type="cellIs" dxfId="546" priority="410" stopIfTrue="1" operator="lessThan">
      <formula>0.0005</formula>
    </cfRule>
  </conditionalFormatting>
  <conditionalFormatting sqref="O7:Z7">
    <cfRule type="cellIs" dxfId="545" priority="181" stopIfTrue="1" operator="equal">
      <formula>0</formula>
    </cfRule>
  </conditionalFormatting>
  <conditionalFormatting sqref="O37:Z37">
    <cfRule type="cellIs" dxfId="544" priority="1" stopIfTrue="1" operator="equal">
      <formula>0</formula>
    </cfRule>
  </conditionalFormatting>
  <hyperlinks>
    <hyperlink ref="E45" r:id="rId1" xr:uid="{9E214D19-477D-42FB-B21C-FBD8C1DA5C0E}"/>
    <hyperlink ref="E45:G45" r:id="rId2" display="http://dx.doi.org/10.4232/1.14582 " xr:uid="{57C752E4-61DA-4191-81AA-873101022D10}"/>
    <hyperlink ref="S45" r:id="rId3" xr:uid="{DB48FC34-2637-48FF-B569-2A703314339A}"/>
    <hyperlink ref="S45:U45" r:id="rId4" display="http://dx.doi.org/10.4232/1.14582 " xr:uid="{35E40F0F-E9E5-4C8D-99BC-240721E9A85F}"/>
    <hyperlink ref="A47" r:id="rId5" display="Publikation und Tabellen stehen unter der Lizenz CC BY-SA DEED 4.0." xr:uid="{24F803BE-879B-4F02-A761-9A18AA06A85C}"/>
    <hyperlink ref="A47:E47" r:id="rId6" display="Die Tabellen stehen unter der Lizenz CC BY-SA DEED 4.0." xr:uid="{A684EC73-6F1C-424B-BE37-A4DB84DF18D0}"/>
    <hyperlink ref="N47" r:id="rId7" display="Publikation und Tabellen stehen unter der Lizenz CC BY-SA DEED 4.0." xr:uid="{DAFDA7AE-1A33-4825-952F-D3ABFFA35A98}"/>
    <hyperlink ref="N47:R47" r:id="rId8" display="Die Tabellen stehen unter der Lizenz CC BY-SA DEED 4.0." xr:uid="{7C244CE1-50DD-422E-A559-7B2DECBC012E}"/>
  </hyperlinks>
  <pageMargins left="0.78740157480314965" right="0.78740157480314965" top="0.98425196850393704" bottom="0.98425196850393704" header="0.51181102362204722" footer="0.51181102362204722"/>
  <pageSetup paperSize="9" scale="65" orientation="landscape" r:id="rId9"/>
  <headerFooter scaleWithDoc="0" alignWithMargins="0"/>
  <colBreaks count="1" manualBreakCount="1">
    <brk id="13" max="44" man="1"/>
  </colBreaks>
  <legacyDrawingHF r:id="rId1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36F1-BC7C-4B05-A78B-9A3B48B4ECFE}">
  <sheetPr>
    <pageSetUpPr fitToPage="1"/>
  </sheetPr>
  <dimension ref="A1:T50"/>
  <sheetViews>
    <sheetView view="pageBreakPreview" zoomScaleNormal="90" zoomScaleSheetLayoutView="100" workbookViewId="0">
      <selection sqref="A1:S1"/>
    </sheetView>
  </sheetViews>
  <sheetFormatPr baseColWidth="10" defaultRowHeight="12.75"/>
  <cols>
    <col min="1" max="1" width="7.7109375" style="20" customWidth="1"/>
    <col min="2" max="19" width="10.42578125" style="20" customWidth="1"/>
    <col min="20" max="20" width="2.7109375" style="402" customWidth="1"/>
    <col min="21" max="16384" width="11.42578125" style="20"/>
  </cols>
  <sheetData>
    <row r="1" spans="1:20" ht="39.950000000000003" customHeight="1" thickBot="1">
      <c r="A1" s="788" t="str">
        <f>"Tabelle 8.1: Kurse, Unterrichtsstunden und Belegungen nach Ländern und Kursmerkmalen " &amp;Hilfswerte!B1</f>
        <v>Tabelle 8.1: Kurse, Unterrichtsstunden und Belegungen nach Ländern und Kursmerkmalen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</row>
    <row r="2" spans="1:20" ht="13.5" customHeight="1">
      <c r="A2" s="806" t="s">
        <v>12</v>
      </c>
      <c r="B2" s="798" t="s">
        <v>24</v>
      </c>
      <c r="C2" s="799"/>
      <c r="D2" s="880"/>
      <c r="E2" s="864" t="s">
        <v>381</v>
      </c>
      <c r="F2" s="796"/>
      <c r="G2" s="796"/>
      <c r="H2" s="796"/>
      <c r="I2" s="796"/>
      <c r="J2" s="796"/>
      <c r="K2" s="796" t="s">
        <v>381</v>
      </c>
      <c r="L2" s="796"/>
      <c r="M2" s="796"/>
      <c r="N2" s="796"/>
      <c r="O2" s="796"/>
      <c r="P2" s="796"/>
      <c r="Q2" s="796"/>
      <c r="R2" s="796"/>
      <c r="S2" s="797"/>
    </row>
    <row r="3" spans="1:20" ht="12.75" customHeight="1">
      <c r="A3" s="807"/>
      <c r="B3" s="846"/>
      <c r="C3" s="874"/>
      <c r="D3" s="881"/>
      <c r="E3" s="792" t="s">
        <v>52</v>
      </c>
      <c r="F3" s="882"/>
      <c r="G3" s="809"/>
      <c r="H3" s="792" t="s">
        <v>393</v>
      </c>
      <c r="I3" s="882"/>
      <c r="J3" s="809"/>
      <c r="K3" s="792" t="s">
        <v>53</v>
      </c>
      <c r="L3" s="882"/>
      <c r="M3" s="882"/>
      <c r="N3" s="577"/>
      <c r="O3" s="577"/>
      <c r="P3" s="578"/>
      <c r="Q3" s="873" t="s">
        <v>394</v>
      </c>
      <c r="R3" s="793"/>
      <c r="S3" s="795"/>
    </row>
    <row r="4" spans="1:20" ht="12.75" customHeight="1">
      <c r="A4" s="807"/>
      <c r="B4" s="601"/>
      <c r="C4" s="607"/>
      <c r="D4" s="608"/>
      <c r="E4" s="846"/>
      <c r="F4" s="874"/>
      <c r="G4" s="881"/>
      <c r="H4" s="846"/>
      <c r="I4" s="874"/>
      <c r="J4" s="881"/>
      <c r="K4" s="846"/>
      <c r="L4" s="874"/>
      <c r="M4" s="881"/>
      <c r="N4" s="873" t="s">
        <v>453</v>
      </c>
      <c r="O4" s="793"/>
      <c r="P4" s="794"/>
      <c r="Q4" s="601"/>
      <c r="R4" s="607"/>
      <c r="S4" s="650"/>
    </row>
    <row r="5" spans="1:20" ht="22.5">
      <c r="A5" s="808"/>
      <c r="B5" s="592" t="s">
        <v>16</v>
      </c>
      <c r="C5" s="592" t="s">
        <v>40</v>
      </c>
      <c r="D5" s="585" t="s">
        <v>21</v>
      </c>
      <c r="E5" s="609" t="s">
        <v>16</v>
      </c>
      <c r="F5" s="592" t="s">
        <v>40</v>
      </c>
      <c r="G5" s="585" t="s">
        <v>21</v>
      </c>
      <c r="H5" s="592" t="s">
        <v>16</v>
      </c>
      <c r="I5" s="592" t="s">
        <v>40</v>
      </c>
      <c r="J5" s="585" t="s">
        <v>21</v>
      </c>
      <c r="K5" s="609" t="s">
        <v>16</v>
      </c>
      <c r="L5" s="592" t="s">
        <v>40</v>
      </c>
      <c r="M5" s="585" t="s">
        <v>21</v>
      </c>
      <c r="N5" s="592" t="s">
        <v>16</v>
      </c>
      <c r="O5" s="592" t="s">
        <v>40</v>
      </c>
      <c r="P5" s="592" t="s">
        <v>21</v>
      </c>
      <c r="Q5" s="592" t="s">
        <v>16</v>
      </c>
      <c r="R5" s="592" t="s">
        <v>40</v>
      </c>
      <c r="S5" s="610" t="s">
        <v>21</v>
      </c>
    </row>
    <row r="6" spans="1:20" ht="13.5" customHeight="1">
      <c r="A6" s="802" t="s">
        <v>61</v>
      </c>
      <c r="B6" s="181">
        <v>99094</v>
      </c>
      <c r="C6" s="181">
        <v>2632799</v>
      </c>
      <c r="D6" s="191">
        <v>1038501</v>
      </c>
      <c r="E6" s="181">
        <v>4176</v>
      </c>
      <c r="F6" s="181">
        <v>116876</v>
      </c>
      <c r="G6" s="191">
        <v>38854</v>
      </c>
      <c r="H6" s="181">
        <v>29715</v>
      </c>
      <c r="I6" s="181">
        <v>687808</v>
      </c>
      <c r="J6" s="191">
        <v>279807</v>
      </c>
      <c r="K6" s="181">
        <v>10014</v>
      </c>
      <c r="L6" s="181">
        <v>320606</v>
      </c>
      <c r="M6" s="181">
        <v>83636</v>
      </c>
      <c r="N6" s="338">
        <v>6193</v>
      </c>
      <c r="O6" s="337">
        <v>113728</v>
      </c>
      <c r="P6" s="231">
        <v>41729</v>
      </c>
      <c r="Q6" s="181">
        <v>27616</v>
      </c>
      <c r="R6" s="181">
        <v>1592907</v>
      </c>
      <c r="S6" s="224">
        <v>308282</v>
      </c>
      <c r="T6" s="404"/>
    </row>
    <row r="7" spans="1:20">
      <c r="A7" s="785"/>
      <c r="B7" s="41">
        <v>1</v>
      </c>
      <c r="C7" s="42">
        <v>1</v>
      </c>
      <c r="D7" s="42">
        <v>1</v>
      </c>
      <c r="E7" s="43">
        <v>4.2139999999999997E-2</v>
      </c>
      <c r="F7" s="39">
        <v>4.4389999999999999E-2</v>
      </c>
      <c r="G7" s="39">
        <v>3.7409999999999999E-2</v>
      </c>
      <c r="H7" s="43">
        <v>0.29987000000000003</v>
      </c>
      <c r="I7" s="39">
        <v>0.26124999999999998</v>
      </c>
      <c r="J7" s="39">
        <v>0.26943</v>
      </c>
      <c r="K7" s="43">
        <v>0.10106</v>
      </c>
      <c r="L7" s="39">
        <v>0.12177</v>
      </c>
      <c r="M7" s="39">
        <v>8.054E-2</v>
      </c>
      <c r="N7" s="43">
        <v>0.61843000000000004</v>
      </c>
      <c r="O7" s="39">
        <v>0.35472999999999999</v>
      </c>
      <c r="P7" s="44">
        <v>0.49893999999999999</v>
      </c>
      <c r="Q7" s="39">
        <v>0.27867999999999998</v>
      </c>
      <c r="R7" s="39">
        <v>0.60502</v>
      </c>
      <c r="S7" s="47">
        <v>0.29685</v>
      </c>
    </row>
    <row r="8" spans="1:20">
      <c r="A8" s="785" t="s">
        <v>62</v>
      </c>
      <c r="B8" s="181">
        <v>109893</v>
      </c>
      <c r="C8" s="181">
        <v>2507032</v>
      </c>
      <c r="D8" s="191">
        <v>1169124</v>
      </c>
      <c r="E8" s="181">
        <v>341</v>
      </c>
      <c r="F8" s="181">
        <v>14556</v>
      </c>
      <c r="G8" s="191">
        <v>2861</v>
      </c>
      <c r="H8" s="181">
        <v>6137</v>
      </c>
      <c r="I8" s="181">
        <v>219780</v>
      </c>
      <c r="J8" s="191">
        <v>44578</v>
      </c>
      <c r="K8" s="181">
        <v>8245</v>
      </c>
      <c r="L8" s="181">
        <v>237230</v>
      </c>
      <c r="M8" s="181">
        <v>68625</v>
      </c>
      <c r="N8" s="190">
        <v>6035</v>
      </c>
      <c r="O8" s="181">
        <v>147116</v>
      </c>
      <c r="P8" s="191">
        <v>46600</v>
      </c>
      <c r="Q8" s="181">
        <v>7671</v>
      </c>
      <c r="R8" s="181">
        <v>672824</v>
      </c>
      <c r="S8" s="224">
        <v>106099</v>
      </c>
    </row>
    <row r="9" spans="1:20" ht="13.5" customHeight="1">
      <c r="A9" s="785"/>
      <c r="B9" s="41">
        <v>1</v>
      </c>
      <c r="C9" s="42">
        <v>1</v>
      </c>
      <c r="D9" s="42">
        <v>1</v>
      </c>
      <c r="E9" s="43">
        <v>3.0999999999999999E-3</v>
      </c>
      <c r="F9" s="39">
        <v>5.8100000000000001E-3</v>
      </c>
      <c r="G9" s="39">
        <v>2.4499999999999999E-3</v>
      </c>
      <c r="H9" s="43">
        <v>5.5849999999999997E-2</v>
      </c>
      <c r="I9" s="39">
        <v>8.7669999999999998E-2</v>
      </c>
      <c r="J9" s="39">
        <v>3.8129999999999997E-2</v>
      </c>
      <c r="K9" s="43">
        <v>7.5029999999999999E-2</v>
      </c>
      <c r="L9" s="39">
        <v>9.4630000000000006E-2</v>
      </c>
      <c r="M9" s="39">
        <v>5.8700000000000002E-2</v>
      </c>
      <c r="N9" s="43">
        <v>0.73196000000000006</v>
      </c>
      <c r="O9" s="39">
        <v>0.62014000000000002</v>
      </c>
      <c r="P9" s="44">
        <v>0.67905000000000004</v>
      </c>
      <c r="Q9" s="39">
        <v>6.9800000000000001E-2</v>
      </c>
      <c r="R9" s="39">
        <v>0.26837</v>
      </c>
      <c r="S9" s="47">
        <v>9.0749999999999997E-2</v>
      </c>
    </row>
    <row r="10" spans="1:20">
      <c r="A10" s="785" t="s">
        <v>63</v>
      </c>
      <c r="B10" s="181">
        <v>23480</v>
      </c>
      <c r="C10" s="181">
        <v>886133</v>
      </c>
      <c r="D10" s="191">
        <v>233339</v>
      </c>
      <c r="E10" s="181">
        <v>111</v>
      </c>
      <c r="F10" s="181">
        <v>12467</v>
      </c>
      <c r="G10" s="191">
        <v>955</v>
      </c>
      <c r="H10" s="181">
        <v>3842</v>
      </c>
      <c r="I10" s="181">
        <v>136607</v>
      </c>
      <c r="J10" s="191">
        <v>32665</v>
      </c>
      <c r="K10" s="181">
        <v>4713</v>
      </c>
      <c r="L10" s="181">
        <v>174477</v>
      </c>
      <c r="M10" s="181">
        <v>43765</v>
      </c>
      <c r="N10" s="190">
        <v>2518</v>
      </c>
      <c r="O10" s="181">
        <v>68564</v>
      </c>
      <c r="P10" s="191">
        <v>22176</v>
      </c>
      <c r="Q10" s="181">
        <v>8889</v>
      </c>
      <c r="R10" s="181">
        <v>529005</v>
      </c>
      <c r="S10" s="224">
        <v>98955</v>
      </c>
    </row>
    <row r="11" spans="1:20">
      <c r="A11" s="785"/>
      <c r="B11" s="41">
        <v>1</v>
      </c>
      <c r="C11" s="42">
        <v>1</v>
      </c>
      <c r="D11" s="42">
        <v>1</v>
      </c>
      <c r="E11" s="43">
        <v>4.7299999999999998E-3</v>
      </c>
      <c r="F11" s="39">
        <v>1.4069999999999999E-2</v>
      </c>
      <c r="G11" s="39">
        <v>4.0899999999999999E-3</v>
      </c>
      <c r="H11" s="43">
        <v>0.16363</v>
      </c>
      <c r="I11" s="39">
        <v>0.15415999999999999</v>
      </c>
      <c r="J11" s="39">
        <v>0.13999</v>
      </c>
      <c r="K11" s="43">
        <v>0.20072000000000001</v>
      </c>
      <c r="L11" s="39">
        <v>0.19689999999999999</v>
      </c>
      <c r="M11" s="39">
        <v>0.18756</v>
      </c>
      <c r="N11" s="43">
        <v>0.53427000000000002</v>
      </c>
      <c r="O11" s="39">
        <v>0.39296999999999999</v>
      </c>
      <c r="P11" s="44">
        <v>0.50670999999999999</v>
      </c>
      <c r="Q11" s="39">
        <v>0.37858000000000003</v>
      </c>
      <c r="R11" s="39">
        <v>0.59697999999999996</v>
      </c>
      <c r="S11" s="47">
        <v>0.42408000000000001</v>
      </c>
    </row>
    <row r="12" spans="1:20" ht="13.5" customHeight="1">
      <c r="A12" s="785" t="s">
        <v>64</v>
      </c>
      <c r="B12" s="181">
        <v>7227</v>
      </c>
      <c r="C12" s="181">
        <v>219048</v>
      </c>
      <c r="D12" s="191">
        <v>69795</v>
      </c>
      <c r="E12" s="181">
        <v>352</v>
      </c>
      <c r="F12" s="181">
        <v>9612</v>
      </c>
      <c r="G12" s="191">
        <v>4203</v>
      </c>
      <c r="H12" s="181">
        <v>799</v>
      </c>
      <c r="I12" s="181">
        <v>24334</v>
      </c>
      <c r="J12" s="191">
        <v>7245</v>
      </c>
      <c r="K12" s="181">
        <v>531</v>
      </c>
      <c r="L12" s="181">
        <v>21778</v>
      </c>
      <c r="M12" s="181">
        <v>5333</v>
      </c>
      <c r="N12" s="190">
        <v>132</v>
      </c>
      <c r="O12" s="181">
        <v>3062</v>
      </c>
      <c r="P12" s="191">
        <v>1412</v>
      </c>
      <c r="Q12" s="181">
        <v>942</v>
      </c>
      <c r="R12" s="181">
        <v>81649</v>
      </c>
      <c r="S12" s="224">
        <v>12333</v>
      </c>
    </row>
    <row r="13" spans="1:20">
      <c r="A13" s="785"/>
      <c r="B13" s="41">
        <v>1</v>
      </c>
      <c r="C13" s="42">
        <v>1</v>
      </c>
      <c r="D13" s="42">
        <v>1</v>
      </c>
      <c r="E13" s="43">
        <v>4.8710000000000003E-2</v>
      </c>
      <c r="F13" s="39">
        <v>4.3880000000000002E-2</v>
      </c>
      <c r="G13" s="39">
        <v>6.0220000000000003E-2</v>
      </c>
      <c r="H13" s="43">
        <v>0.11056000000000001</v>
      </c>
      <c r="I13" s="39">
        <v>0.11108999999999999</v>
      </c>
      <c r="J13" s="39">
        <v>0.1038</v>
      </c>
      <c r="K13" s="43">
        <v>7.3469999999999994E-2</v>
      </c>
      <c r="L13" s="39">
        <v>9.9419999999999994E-2</v>
      </c>
      <c r="M13" s="39">
        <v>7.6410000000000006E-2</v>
      </c>
      <c r="N13" s="43">
        <v>0.24859000000000001</v>
      </c>
      <c r="O13" s="39">
        <v>0.1406</v>
      </c>
      <c r="P13" s="44">
        <v>0.26477000000000001</v>
      </c>
      <c r="Q13" s="39">
        <v>0.13034000000000001</v>
      </c>
      <c r="R13" s="39">
        <v>0.37274000000000002</v>
      </c>
      <c r="S13" s="47">
        <v>0.1767</v>
      </c>
    </row>
    <row r="14" spans="1:20">
      <c r="A14" s="785" t="s">
        <v>65</v>
      </c>
      <c r="B14" s="181">
        <v>3525</v>
      </c>
      <c r="C14" s="181">
        <v>150507</v>
      </c>
      <c r="D14" s="191">
        <v>41416</v>
      </c>
      <c r="E14" s="181">
        <v>105</v>
      </c>
      <c r="F14" s="181">
        <v>13907</v>
      </c>
      <c r="G14" s="191">
        <v>1294</v>
      </c>
      <c r="H14" s="181">
        <v>339</v>
      </c>
      <c r="I14" s="181">
        <v>20579</v>
      </c>
      <c r="J14" s="191">
        <v>2680</v>
      </c>
      <c r="K14" s="181">
        <v>246</v>
      </c>
      <c r="L14" s="181">
        <v>5142</v>
      </c>
      <c r="M14" s="181">
        <v>1476</v>
      </c>
      <c r="N14" s="190">
        <v>205</v>
      </c>
      <c r="O14" s="181">
        <v>4559</v>
      </c>
      <c r="P14" s="191">
        <v>1080</v>
      </c>
      <c r="Q14" s="181">
        <v>373</v>
      </c>
      <c r="R14" s="181">
        <v>44857</v>
      </c>
      <c r="S14" s="224">
        <v>5632</v>
      </c>
    </row>
    <row r="15" spans="1:20" ht="13.5" customHeight="1">
      <c r="A15" s="785"/>
      <c r="B15" s="41">
        <v>1</v>
      </c>
      <c r="C15" s="42">
        <v>1</v>
      </c>
      <c r="D15" s="42">
        <v>1</v>
      </c>
      <c r="E15" s="43">
        <v>2.9790000000000001E-2</v>
      </c>
      <c r="F15" s="39">
        <v>9.2399999999999996E-2</v>
      </c>
      <c r="G15" s="39">
        <v>3.124E-2</v>
      </c>
      <c r="H15" s="43">
        <v>9.6170000000000005E-2</v>
      </c>
      <c r="I15" s="39">
        <v>0.13672999999999999</v>
      </c>
      <c r="J15" s="39">
        <v>6.4710000000000004E-2</v>
      </c>
      <c r="K15" s="43">
        <v>6.9790000000000005E-2</v>
      </c>
      <c r="L15" s="39">
        <v>3.4160000000000003E-2</v>
      </c>
      <c r="M15" s="39">
        <v>3.5639999999999998E-2</v>
      </c>
      <c r="N15" s="43">
        <v>0.83333000000000002</v>
      </c>
      <c r="O15" s="39">
        <v>0.88661999999999996</v>
      </c>
      <c r="P15" s="44">
        <v>0.73170999999999997</v>
      </c>
      <c r="Q15" s="39">
        <v>0.10582</v>
      </c>
      <c r="R15" s="39">
        <v>0.29804000000000003</v>
      </c>
      <c r="S15" s="47">
        <v>0.13599</v>
      </c>
    </row>
    <row r="16" spans="1:20" ht="13.5" customHeight="1">
      <c r="A16" s="785" t="s">
        <v>66</v>
      </c>
      <c r="B16" s="181">
        <v>8504</v>
      </c>
      <c r="C16" s="181">
        <v>215681</v>
      </c>
      <c r="D16" s="191">
        <v>96792</v>
      </c>
      <c r="E16" s="181">
        <v>610</v>
      </c>
      <c r="F16" s="181">
        <v>23559</v>
      </c>
      <c r="G16" s="191">
        <v>9194</v>
      </c>
      <c r="H16" s="181">
        <v>3701</v>
      </c>
      <c r="I16" s="181">
        <v>134829</v>
      </c>
      <c r="J16" s="191">
        <v>44353</v>
      </c>
      <c r="K16" s="181">
        <v>2505</v>
      </c>
      <c r="L16" s="181">
        <v>52749</v>
      </c>
      <c r="M16" s="181">
        <v>27005</v>
      </c>
      <c r="N16" s="190">
        <v>2085</v>
      </c>
      <c r="O16" s="181">
        <v>39966</v>
      </c>
      <c r="P16" s="191">
        <v>20858</v>
      </c>
      <c r="Q16" s="181">
        <v>986</v>
      </c>
      <c r="R16" s="181">
        <v>73011</v>
      </c>
      <c r="S16" s="224">
        <v>17148</v>
      </c>
    </row>
    <row r="17" spans="1:19">
      <c r="A17" s="785"/>
      <c r="B17" s="41">
        <v>1</v>
      </c>
      <c r="C17" s="42">
        <v>1</v>
      </c>
      <c r="D17" s="42">
        <v>1</v>
      </c>
      <c r="E17" s="43">
        <v>7.1730000000000002E-2</v>
      </c>
      <c r="F17" s="39">
        <v>0.10922999999999999</v>
      </c>
      <c r="G17" s="39">
        <v>9.4990000000000005E-2</v>
      </c>
      <c r="H17" s="43">
        <v>0.43520999999999999</v>
      </c>
      <c r="I17" s="39">
        <v>0.62512999999999996</v>
      </c>
      <c r="J17" s="39">
        <v>0.45823000000000003</v>
      </c>
      <c r="K17" s="43">
        <v>0.29457</v>
      </c>
      <c r="L17" s="39">
        <v>0.24457000000000001</v>
      </c>
      <c r="M17" s="39">
        <v>0.27900000000000003</v>
      </c>
      <c r="N17" s="43">
        <v>0.83233999999999997</v>
      </c>
      <c r="O17" s="39">
        <v>0.75766</v>
      </c>
      <c r="P17" s="44">
        <v>0.77237999999999996</v>
      </c>
      <c r="Q17" s="39">
        <v>0.11595</v>
      </c>
      <c r="R17" s="39">
        <v>0.33850999999999998</v>
      </c>
      <c r="S17" s="47">
        <v>0.17716000000000001</v>
      </c>
    </row>
    <row r="18" spans="1:19">
      <c r="A18" s="785" t="s">
        <v>67</v>
      </c>
      <c r="B18" s="181">
        <v>32998</v>
      </c>
      <c r="C18" s="181">
        <v>1118039</v>
      </c>
      <c r="D18" s="191">
        <v>335624</v>
      </c>
      <c r="E18" s="181">
        <v>1797</v>
      </c>
      <c r="F18" s="181">
        <v>74649</v>
      </c>
      <c r="G18" s="191">
        <v>15952</v>
      </c>
      <c r="H18" s="181">
        <v>5155</v>
      </c>
      <c r="I18" s="181">
        <v>202042</v>
      </c>
      <c r="J18" s="191">
        <v>45579</v>
      </c>
      <c r="K18" s="181">
        <v>2019</v>
      </c>
      <c r="L18" s="181">
        <v>54156</v>
      </c>
      <c r="M18" s="181">
        <v>15834</v>
      </c>
      <c r="N18" s="190">
        <v>1299</v>
      </c>
      <c r="O18" s="181">
        <v>35331</v>
      </c>
      <c r="P18" s="191">
        <v>9599</v>
      </c>
      <c r="Q18" s="181">
        <v>8033</v>
      </c>
      <c r="R18" s="181">
        <v>589626</v>
      </c>
      <c r="S18" s="224">
        <v>102946</v>
      </c>
    </row>
    <row r="19" spans="1:19" ht="13.5" customHeight="1">
      <c r="A19" s="785"/>
      <c r="B19" s="41">
        <v>1</v>
      </c>
      <c r="C19" s="42">
        <v>1</v>
      </c>
      <c r="D19" s="42">
        <v>1</v>
      </c>
      <c r="E19" s="43">
        <v>5.4460000000000001E-2</v>
      </c>
      <c r="F19" s="39">
        <v>6.6769999999999996E-2</v>
      </c>
      <c r="G19" s="39">
        <v>4.7530000000000003E-2</v>
      </c>
      <c r="H19" s="43">
        <v>0.15622</v>
      </c>
      <c r="I19" s="39">
        <v>0.18071000000000001</v>
      </c>
      <c r="J19" s="39">
        <v>0.1358</v>
      </c>
      <c r="K19" s="43">
        <v>6.1190000000000001E-2</v>
      </c>
      <c r="L19" s="39">
        <v>4.8439999999999997E-2</v>
      </c>
      <c r="M19" s="39">
        <v>4.718E-2</v>
      </c>
      <c r="N19" s="43">
        <v>0.64339000000000002</v>
      </c>
      <c r="O19" s="39">
        <v>0.65239000000000003</v>
      </c>
      <c r="P19" s="44">
        <v>0.60623000000000005</v>
      </c>
      <c r="Q19" s="39">
        <v>0.24343999999999999</v>
      </c>
      <c r="R19" s="39">
        <v>0.52737999999999996</v>
      </c>
      <c r="S19" s="47">
        <v>0.30673</v>
      </c>
    </row>
    <row r="20" spans="1:19" ht="12.75" customHeight="1">
      <c r="A20" s="785" t="s">
        <v>68</v>
      </c>
      <c r="B20" s="181">
        <v>2795</v>
      </c>
      <c r="C20" s="181">
        <v>108139</v>
      </c>
      <c r="D20" s="191">
        <v>33539</v>
      </c>
      <c r="E20" s="181">
        <v>56</v>
      </c>
      <c r="F20" s="181">
        <v>2097</v>
      </c>
      <c r="G20" s="191">
        <v>664</v>
      </c>
      <c r="H20" s="181">
        <v>152</v>
      </c>
      <c r="I20" s="181">
        <v>2385</v>
      </c>
      <c r="J20" s="191">
        <v>1602</v>
      </c>
      <c r="K20" s="181">
        <v>149</v>
      </c>
      <c r="L20" s="181">
        <v>5197</v>
      </c>
      <c r="M20" s="181">
        <v>1426</v>
      </c>
      <c r="N20" s="190">
        <v>28</v>
      </c>
      <c r="O20" s="181">
        <v>350</v>
      </c>
      <c r="P20" s="191">
        <v>93</v>
      </c>
      <c r="Q20" s="181">
        <v>329</v>
      </c>
      <c r="R20" s="181">
        <v>56439</v>
      </c>
      <c r="S20" s="224">
        <v>6510</v>
      </c>
    </row>
    <row r="21" spans="1:19">
      <c r="A21" s="785"/>
      <c r="B21" s="41">
        <v>1</v>
      </c>
      <c r="C21" s="42">
        <v>1</v>
      </c>
      <c r="D21" s="42">
        <v>1</v>
      </c>
      <c r="E21" s="43">
        <v>2.0039999999999999E-2</v>
      </c>
      <c r="F21" s="39">
        <v>1.9390000000000001E-2</v>
      </c>
      <c r="G21" s="39">
        <v>1.9800000000000002E-2</v>
      </c>
      <c r="H21" s="43">
        <v>5.4379999999999998E-2</v>
      </c>
      <c r="I21" s="39">
        <v>2.205E-2</v>
      </c>
      <c r="J21" s="39">
        <v>4.777E-2</v>
      </c>
      <c r="K21" s="43">
        <v>5.3310000000000003E-2</v>
      </c>
      <c r="L21" s="39">
        <v>4.8059999999999999E-2</v>
      </c>
      <c r="M21" s="39">
        <v>4.2520000000000002E-2</v>
      </c>
      <c r="N21" s="43">
        <v>0.18792</v>
      </c>
      <c r="O21" s="39">
        <v>6.7349999999999993E-2</v>
      </c>
      <c r="P21" s="44">
        <v>6.522E-2</v>
      </c>
      <c r="Q21" s="39">
        <v>0.11771</v>
      </c>
      <c r="R21" s="39">
        <v>0.52190999999999999</v>
      </c>
      <c r="S21" s="47">
        <v>0.19409999999999999</v>
      </c>
    </row>
    <row r="22" spans="1:19" ht="13.5" customHeight="1">
      <c r="A22" s="785" t="s">
        <v>69</v>
      </c>
      <c r="B22" s="181">
        <v>42923</v>
      </c>
      <c r="C22" s="181">
        <v>1754644</v>
      </c>
      <c r="D22" s="191">
        <v>479535</v>
      </c>
      <c r="E22" s="181">
        <v>1675</v>
      </c>
      <c r="F22" s="181">
        <v>162279</v>
      </c>
      <c r="G22" s="191">
        <v>20500</v>
      </c>
      <c r="H22" s="181">
        <v>3124</v>
      </c>
      <c r="I22" s="181">
        <v>216559</v>
      </c>
      <c r="J22" s="191">
        <v>33061</v>
      </c>
      <c r="K22" s="181">
        <v>2042</v>
      </c>
      <c r="L22" s="181">
        <v>80228</v>
      </c>
      <c r="M22" s="181">
        <v>16777</v>
      </c>
      <c r="N22" s="190">
        <v>1005</v>
      </c>
      <c r="O22" s="181">
        <v>24706</v>
      </c>
      <c r="P22" s="191">
        <v>6645</v>
      </c>
      <c r="Q22" s="181">
        <v>5892</v>
      </c>
      <c r="R22" s="181">
        <v>651927</v>
      </c>
      <c r="S22" s="224">
        <v>91982</v>
      </c>
    </row>
    <row r="23" spans="1:19">
      <c r="A23" s="785"/>
      <c r="B23" s="41">
        <v>1</v>
      </c>
      <c r="C23" s="42">
        <v>1</v>
      </c>
      <c r="D23" s="42">
        <v>1</v>
      </c>
      <c r="E23" s="43">
        <v>3.9019999999999999E-2</v>
      </c>
      <c r="F23" s="39">
        <v>9.2490000000000003E-2</v>
      </c>
      <c r="G23" s="39">
        <v>4.2750000000000003E-2</v>
      </c>
      <c r="H23" s="43">
        <v>7.2779999999999997E-2</v>
      </c>
      <c r="I23" s="39">
        <v>0.12342</v>
      </c>
      <c r="J23" s="39">
        <v>6.8940000000000001E-2</v>
      </c>
      <c r="K23" s="43">
        <v>4.7570000000000001E-2</v>
      </c>
      <c r="L23" s="39">
        <v>4.5719999999999997E-2</v>
      </c>
      <c r="M23" s="39">
        <v>3.499E-2</v>
      </c>
      <c r="N23" s="43">
        <v>0.49215999999999999</v>
      </c>
      <c r="O23" s="39">
        <v>0.30795</v>
      </c>
      <c r="P23" s="44">
        <v>0.39607999999999999</v>
      </c>
      <c r="Q23" s="39">
        <v>0.13727</v>
      </c>
      <c r="R23" s="39">
        <v>0.37153999999999998</v>
      </c>
      <c r="S23" s="47">
        <v>0.19181000000000001</v>
      </c>
    </row>
    <row r="24" spans="1:19" ht="12.75" customHeight="1">
      <c r="A24" s="785" t="s">
        <v>70</v>
      </c>
      <c r="B24" s="181">
        <v>71416</v>
      </c>
      <c r="C24" s="181">
        <v>2551621</v>
      </c>
      <c r="D24" s="191">
        <v>811034</v>
      </c>
      <c r="E24" s="181">
        <v>2376</v>
      </c>
      <c r="F24" s="181">
        <v>125824</v>
      </c>
      <c r="G24" s="191">
        <v>25146</v>
      </c>
      <c r="H24" s="181">
        <v>7997</v>
      </c>
      <c r="I24" s="181">
        <v>369667</v>
      </c>
      <c r="J24" s="191">
        <v>82113</v>
      </c>
      <c r="K24" s="181">
        <v>6328</v>
      </c>
      <c r="L24" s="181">
        <v>239515</v>
      </c>
      <c r="M24" s="181">
        <v>61405</v>
      </c>
      <c r="N24" s="190">
        <v>2795</v>
      </c>
      <c r="O24" s="181">
        <v>61971</v>
      </c>
      <c r="P24" s="191">
        <v>22667</v>
      </c>
      <c r="Q24" s="181">
        <v>11791</v>
      </c>
      <c r="R24" s="181">
        <v>1191007</v>
      </c>
      <c r="S24" s="224">
        <v>181045</v>
      </c>
    </row>
    <row r="25" spans="1:19">
      <c r="A25" s="785"/>
      <c r="B25" s="41">
        <v>1</v>
      </c>
      <c r="C25" s="42">
        <v>1</v>
      </c>
      <c r="D25" s="42">
        <v>1</v>
      </c>
      <c r="E25" s="43">
        <v>3.3270000000000001E-2</v>
      </c>
      <c r="F25" s="39">
        <v>4.931E-2</v>
      </c>
      <c r="G25" s="39">
        <v>3.1E-2</v>
      </c>
      <c r="H25" s="43">
        <v>0.11198</v>
      </c>
      <c r="I25" s="39">
        <v>0.14488000000000001</v>
      </c>
      <c r="J25" s="39">
        <v>0.10124</v>
      </c>
      <c r="K25" s="43">
        <v>8.8609999999999994E-2</v>
      </c>
      <c r="L25" s="39">
        <v>9.3869999999999995E-2</v>
      </c>
      <c r="M25" s="39">
        <v>7.571E-2</v>
      </c>
      <c r="N25" s="43">
        <v>0.44169000000000003</v>
      </c>
      <c r="O25" s="39">
        <v>0.25874000000000003</v>
      </c>
      <c r="P25" s="44">
        <v>0.36914000000000002</v>
      </c>
      <c r="Q25" s="39">
        <v>0.1651</v>
      </c>
      <c r="R25" s="39">
        <v>0.46676000000000001</v>
      </c>
      <c r="S25" s="47">
        <v>0.22323000000000001</v>
      </c>
    </row>
    <row r="26" spans="1:19" ht="12.75" customHeight="1">
      <c r="A26" s="785" t="s">
        <v>71</v>
      </c>
      <c r="B26" s="181">
        <v>23311</v>
      </c>
      <c r="C26" s="181">
        <v>742477</v>
      </c>
      <c r="D26" s="191">
        <v>250341</v>
      </c>
      <c r="E26" s="181">
        <v>896</v>
      </c>
      <c r="F26" s="181">
        <v>46532</v>
      </c>
      <c r="G26" s="191">
        <v>10182</v>
      </c>
      <c r="H26" s="181">
        <v>1057</v>
      </c>
      <c r="I26" s="181">
        <v>53337</v>
      </c>
      <c r="J26" s="191">
        <v>10262</v>
      </c>
      <c r="K26" s="181">
        <v>945</v>
      </c>
      <c r="L26" s="181">
        <v>27994</v>
      </c>
      <c r="M26" s="181">
        <v>8185</v>
      </c>
      <c r="N26" s="190">
        <v>558</v>
      </c>
      <c r="O26" s="181">
        <v>10283</v>
      </c>
      <c r="P26" s="191">
        <v>3909</v>
      </c>
      <c r="Q26" s="181">
        <v>3118</v>
      </c>
      <c r="R26" s="181">
        <v>278446</v>
      </c>
      <c r="S26" s="224">
        <v>45877</v>
      </c>
    </row>
    <row r="27" spans="1:19">
      <c r="A27" s="785"/>
      <c r="B27" s="41">
        <v>1</v>
      </c>
      <c r="C27" s="42">
        <v>1</v>
      </c>
      <c r="D27" s="42">
        <v>1</v>
      </c>
      <c r="E27" s="43">
        <v>3.8440000000000002E-2</v>
      </c>
      <c r="F27" s="39">
        <v>6.2670000000000003E-2</v>
      </c>
      <c r="G27" s="39">
        <v>4.0669999999999998E-2</v>
      </c>
      <c r="H27" s="43">
        <v>4.5339999999999998E-2</v>
      </c>
      <c r="I27" s="39">
        <v>7.1840000000000001E-2</v>
      </c>
      <c r="J27" s="39">
        <v>4.0989999999999999E-2</v>
      </c>
      <c r="K27" s="43">
        <v>4.054E-2</v>
      </c>
      <c r="L27" s="39">
        <v>3.7699999999999997E-2</v>
      </c>
      <c r="M27" s="39">
        <v>3.27E-2</v>
      </c>
      <c r="N27" s="43">
        <v>0.59048</v>
      </c>
      <c r="O27" s="39">
        <v>0.36732999999999999</v>
      </c>
      <c r="P27" s="44">
        <v>0.47758</v>
      </c>
      <c r="Q27" s="39">
        <v>0.13375999999999999</v>
      </c>
      <c r="R27" s="39">
        <v>0.37502000000000002</v>
      </c>
      <c r="S27" s="47">
        <v>0.18326000000000001</v>
      </c>
    </row>
    <row r="28" spans="1:19">
      <c r="A28" s="785" t="s">
        <v>72</v>
      </c>
      <c r="B28" s="181">
        <v>7854</v>
      </c>
      <c r="C28" s="181">
        <v>227761</v>
      </c>
      <c r="D28" s="191">
        <v>90962</v>
      </c>
      <c r="E28" s="181">
        <v>417</v>
      </c>
      <c r="F28" s="181">
        <v>13680</v>
      </c>
      <c r="G28" s="191">
        <v>6284</v>
      </c>
      <c r="H28" s="181">
        <v>191</v>
      </c>
      <c r="I28" s="181">
        <v>12352</v>
      </c>
      <c r="J28" s="191">
        <v>1566</v>
      </c>
      <c r="K28" s="181">
        <v>136</v>
      </c>
      <c r="L28" s="181">
        <v>2624</v>
      </c>
      <c r="M28" s="181">
        <v>814</v>
      </c>
      <c r="N28" s="190">
        <v>61</v>
      </c>
      <c r="O28" s="181">
        <v>797</v>
      </c>
      <c r="P28" s="191">
        <v>365</v>
      </c>
      <c r="Q28" s="181">
        <v>463</v>
      </c>
      <c r="R28" s="181">
        <v>43908</v>
      </c>
      <c r="S28" s="224">
        <v>7560</v>
      </c>
    </row>
    <row r="29" spans="1:19">
      <c r="A29" s="785"/>
      <c r="B29" s="41">
        <v>1</v>
      </c>
      <c r="C29" s="42">
        <v>1</v>
      </c>
      <c r="D29" s="42">
        <v>1</v>
      </c>
      <c r="E29" s="43">
        <v>5.3089999999999998E-2</v>
      </c>
      <c r="F29" s="39">
        <v>6.0060000000000002E-2</v>
      </c>
      <c r="G29" s="39">
        <v>6.9080000000000003E-2</v>
      </c>
      <c r="H29" s="43">
        <v>2.4320000000000001E-2</v>
      </c>
      <c r="I29" s="39">
        <v>5.423E-2</v>
      </c>
      <c r="J29" s="39">
        <v>1.7219999999999999E-2</v>
      </c>
      <c r="K29" s="43">
        <v>1.7319999999999999E-2</v>
      </c>
      <c r="L29" s="39">
        <v>1.1520000000000001E-2</v>
      </c>
      <c r="M29" s="39">
        <v>8.9499999999999996E-3</v>
      </c>
      <c r="N29" s="43">
        <v>0.44852999999999998</v>
      </c>
      <c r="O29" s="39">
        <v>0.30373</v>
      </c>
      <c r="P29" s="44">
        <v>0.44840000000000002</v>
      </c>
      <c r="Q29" s="39">
        <v>5.8950000000000002E-2</v>
      </c>
      <c r="R29" s="39">
        <v>0.19278000000000001</v>
      </c>
      <c r="S29" s="47">
        <v>8.3110000000000003E-2</v>
      </c>
    </row>
    <row r="30" spans="1:19">
      <c r="A30" s="785" t="s">
        <v>73</v>
      </c>
      <c r="B30" s="181">
        <v>12576</v>
      </c>
      <c r="C30" s="181">
        <v>372775</v>
      </c>
      <c r="D30" s="191">
        <v>130289</v>
      </c>
      <c r="E30" s="181">
        <v>183</v>
      </c>
      <c r="F30" s="181">
        <v>11100</v>
      </c>
      <c r="G30" s="191">
        <v>2554</v>
      </c>
      <c r="H30" s="181">
        <v>835</v>
      </c>
      <c r="I30" s="181">
        <v>45210</v>
      </c>
      <c r="J30" s="191">
        <v>8565</v>
      </c>
      <c r="K30" s="181">
        <v>618</v>
      </c>
      <c r="L30" s="181">
        <v>27804</v>
      </c>
      <c r="M30" s="181">
        <v>5788</v>
      </c>
      <c r="N30" s="190">
        <v>391</v>
      </c>
      <c r="O30" s="181">
        <v>14341</v>
      </c>
      <c r="P30" s="191">
        <v>3414</v>
      </c>
      <c r="Q30" s="181">
        <v>2099</v>
      </c>
      <c r="R30" s="181">
        <v>150798</v>
      </c>
      <c r="S30" s="224">
        <v>27491</v>
      </c>
    </row>
    <row r="31" spans="1:19">
      <c r="A31" s="785"/>
      <c r="B31" s="41">
        <v>1</v>
      </c>
      <c r="C31" s="42">
        <v>1</v>
      </c>
      <c r="D31" s="42">
        <v>1</v>
      </c>
      <c r="E31" s="43">
        <v>1.455E-2</v>
      </c>
      <c r="F31" s="39">
        <v>2.9780000000000001E-2</v>
      </c>
      <c r="G31" s="39">
        <v>1.9599999999999999E-2</v>
      </c>
      <c r="H31" s="43">
        <v>6.6400000000000001E-2</v>
      </c>
      <c r="I31" s="39">
        <v>0.12128</v>
      </c>
      <c r="J31" s="39">
        <v>6.5740000000000007E-2</v>
      </c>
      <c r="K31" s="43">
        <v>4.9140000000000003E-2</v>
      </c>
      <c r="L31" s="39">
        <v>7.4590000000000004E-2</v>
      </c>
      <c r="M31" s="39">
        <v>4.4420000000000001E-2</v>
      </c>
      <c r="N31" s="43">
        <v>0.63268999999999997</v>
      </c>
      <c r="O31" s="39">
        <v>0.51578999999999997</v>
      </c>
      <c r="P31" s="44">
        <v>0.58984000000000003</v>
      </c>
      <c r="Q31" s="39">
        <v>0.16691</v>
      </c>
      <c r="R31" s="39">
        <v>0.40453</v>
      </c>
      <c r="S31" s="47">
        <v>0.21099999999999999</v>
      </c>
    </row>
    <row r="32" spans="1:19" ht="12.75" customHeight="1">
      <c r="A32" s="785" t="s">
        <v>74</v>
      </c>
      <c r="B32" s="181">
        <v>5660</v>
      </c>
      <c r="C32" s="181">
        <v>181685</v>
      </c>
      <c r="D32" s="191">
        <v>59180</v>
      </c>
      <c r="E32" s="181">
        <v>153</v>
      </c>
      <c r="F32" s="181">
        <v>8073</v>
      </c>
      <c r="G32" s="191">
        <v>1060</v>
      </c>
      <c r="H32" s="181">
        <v>174</v>
      </c>
      <c r="I32" s="181">
        <v>10770</v>
      </c>
      <c r="J32" s="191">
        <v>1525</v>
      </c>
      <c r="K32" s="181">
        <v>550</v>
      </c>
      <c r="L32" s="181">
        <v>25803</v>
      </c>
      <c r="M32" s="181">
        <v>5799</v>
      </c>
      <c r="N32" s="190">
        <v>105</v>
      </c>
      <c r="O32" s="181">
        <v>2811</v>
      </c>
      <c r="P32" s="191">
        <v>462</v>
      </c>
      <c r="Q32" s="181">
        <v>815</v>
      </c>
      <c r="R32" s="181">
        <v>72044</v>
      </c>
      <c r="S32" s="224">
        <v>12213</v>
      </c>
    </row>
    <row r="33" spans="1:19">
      <c r="A33" s="785"/>
      <c r="B33" s="41">
        <v>1</v>
      </c>
      <c r="C33" s="42">
        <v>1</v>
      </c>
      <c r="D33" s="42">
        <v>1</v>
      </c>
      <c r="E33" s="43">
        <v>2.7029999999999998E-2</v>
      </c>
      <c r="F33" s="39">
        <v>4.4429999999999997E-2</v>
      </c>
      <c r="G33" s="39">
        <v>1.7909999999999999E-2</v>
      </c>
      <c r="H33" s="43">
        <v>3.074E-2</v>
      </c>
      <c r="I33" s="39">
        <v>5.9279999999999999E-2</v>
      </c>
      <c r="J33" s="39">
        <v>2.5770000000000001E-2</v>
      </c>
      <c r="K33" s="43">
        <v>9.7170000000000006E-2</v>
      </c>
      <c r="L33" s="39">
        <v>0.14202000000000001</v>
      </c>
      <c r="M33" s="39">
        <v>9.7989999999999994E-2</v>
      </c>
      <c r="N33" s="43">
        <v>0.19091</v>
      </c>
      <c r="O33" s="39">
        <v>0.10894</v>
      </c>
      <c r="P33" s="44">
        <v>7.9670000000000005E-2</v>
      </c>
      <c r="Q33" s="39">
        <v>0.14399000000000001</v>
      </c>
      <c r="R33" s="39">
        <v>0.39652999999999999</v>
      </c>
      <c r="S33" s="47">
        <v>0.20637</v>
      </c>
    </row>
    <row r="34" spans="1:19" ht="12.75" customHeight="1">
      <c r="A34" s="785" t="s">
        <v>75</v>
      </c>
      <c r="B34" s="181">
        <v>19652</v>
      </c>
      <c r="C34" s="181">
        <v>604030</v>
      </c>
      <c r="D34" s="191">
        <v>205520</v>
      </c>
      <c r="E34" s="181">
        <v>1233</v>
      </c>
      <c r="F34" s="181">
        <v>76455</v>
      </c>
      <c r="G34" s="191">
        <v>15093</v>
      </c>
      <c r="H34" s="181">
        <v>1195</v>
      </c>
      <c r="I34" s="181">
        <v>67978</v>
      </c>
      <c r="J34" s="191">
        <v>11263</v>
      </c>
      <c r="K34" s="181">
        <v>910</v>
      </c>
      <c r="L34" s="181">
        <v>30272</v>
      </c>
      <c r="M34" s="181">
        <v>7030</v>
      </c>
      <c r="N34" s="190">
        <v>385</v>
      </c>
      <c r="O34" s="181">
        <v>9326</v>
      </c>
      <c r="P34" s="191">
        <v>2270</v>
      </c>
      <c r="Q34" s="181">
        <v>2195</v>
      </c>
      <c r="R34" s="181">
        <v>245884</v>
      </c>
      <c r="S34" s="224">
        <v>35920</v>
      </c>
    </row>
    <row r="35" spans="1:19">
      <c r="A35" s="785"/>
      <c r="B35" s="41">
        <v>1</v>
      </c>
      <c r="C35" s="42">
        <v>1</v>
      </c>
      <c r="D35" s="42">
        <v>1</v>
      </c>
      <c r="E35" s="43">
        <v>6.2740000000000004E-2</v>
      </c>
      <c r="F35" s="39">
        <v>0.12656999999999999</v>
      </c>
      <c r="G35" s="39">
        <v>7.3440000000000005E-2</v>
      </c>
      <c r="H35" s="43">
        <v>6.0810000000000003E-2</v>
      </c>
      <c r="I35" s="39">
        <v>0.11254</v>
      </c>
      <c r="J35" s="39">
        <v>5.4800000000000001E-2</v>
      </c>
      <c r="K35" s="43">
        <v>4.6309999999999997E-2</v>
      </c>
      <c r="L35" s="39">
        <v>5.0119999999999998E-2</v>
      </c>
      <c r="M35" s="39">
        <v>3.4209999999999997E-2</v>
      </c>
      <c r="N35" s="43">
        <v>0.42308000000000001</v>
      </c>
      <c r="O35" s="39">
        <v>0.30807000000000001</v>
      </c>
      <c r="P35" s="44">
        <v>0.32290000000000002</v>
      </c>
      <c r="Q35" s="39">
        <v>0.11169</v>
      </c>
      <c r="R35" s="39">
        <v>0.40706999999999999</v>
      </c>
      <c r="S35" s="47">
        <v>0.17477999999999999</v>
      </c>
    </row>
    <row r="36" spans="1:19">
      <c r="A36" s="786" t="s">
        <v>76</v>
      </c>
      <c r="B36" s="199">
        <v>6681</v>
      </c>
      <c r="C36" s="199">
        <v>240243</v>
      </c>
      <c r="D36" s="187">
        <v>73729</v>
      </c>
      <c r="E36" s="199">
        <v>139</v>
      </c>
      <c r="F36" s="199">
        <v>4047</v>
      </c>
      <c r="G36" s="187">
        <v>1342</v>
      </c>
      <c r="H36" s="199">
        <v>445</v>
      </c>
      <c r="I36" s="199">
        <v>26972</v>
      </c>
      <c r="J36" s="187">
        <v>3920</v>
      </c>
      <c r="K36" s="199">
        <v>276</v>
      </c>
      <c r="L36" s="199">
        <v>14086</v>
      </c>
      <c r="M36" s="199">
        <v>2561</v>
      </c>
      <c r="N36" s="186">
        <v>114</v>
      </c>
      <c r="O36" s="199">
        <v>4971</v>
      </c>
      <c r="P36" s="187">
        <v>737</v>
      </c>
      <c r="Q36" s="199">
        <v>1148</v>
      </c>
      <c r="R36" s="199">
        <v>116450</v>
      </c>
      <c r="S36" s="244">
        <v>17121</v>
      </c>
    </row>
    <row r="37" spans="1:19">
      <c r="A37" s="787"/>
      <c r="B37" s="233">
        <v>1</v>
      </c>
      <c r="C37" s="233">
        <v>1</v>
      </c>
      <c r="D37" s="233">
        <v>1</v>
      </c>
      <c r="E37" s="234">
        <v>2.0809999999999999E-2</v>
      </c>
      <c r="F37" s="235">
        <v>1.685E-2</v>
      </c>
      <c r="G37" s="235">
        <v>1.8200000000000001E-2</v>
      </c>
      <c r="H37" s="234">
        <v>6.6610000000000003E-2</v>
      </c>
      <c r="I37" s="235">
        <v>0.11226999999999999</v>
      </c>
      <c r="J37" s="235">
        <v>5.3170000000000002E-2</v>
      </c>
      <c r="K37" s="234">
        <v>4.1309999999999999E-2</v>
      </c>
      <c r="L37" s="235">
        <v>5.8630000000000002E-2</v>
      </c>
      <c r="M37" s="235">
        <v>3.474E-2</v>
      </c>
      <c r="N37" s="234">
        <v>0.41304000000000002</v>
      </c>
      <c r="O37" s="235">
        <v>0.35289999999999999</v>
      </c>
      <c r="P37" s="236">
        <v>0.28777999999999998</v>
      </c>
      <c r="Q37" s="235">
        <v>0.17183000000000001</v>
      </c>
      <c r="R37" s="235">
        <v>0.48471999999999998</v>
      </c>
      <c r="S37" s="245">
        <v>0.23222000000000001</v>
      </c>
    </row>
    <row r="38" spans="1:19" ht="12.75" customHeight="1">
      <c r="A38" s="838" t="s">
        <v>85</v>
      </c>
      <c r="B38" s="183">
        <v>477589</v>
      </c>
      <c r="C38" s="184">
        <v>14512614</v>
      </c>
      <c r="D38" s="194">
        <v>5118720</v>
      </c>
      <c r="E38" s="184">
        <v>14620</v>
      </c>
      <c r="F38" s="184">
        <v>715713</v>
      </c>
      <c r="G38" s="194">
        <v>156138</v>
      </c>
      <c r="H38" s="184">
        <v>64858</v>
      </c>
      <c r="I38" s="184">
        <v>2231209</v>
      </c>
      <c r="J38" s="194">
        <v>610784</v>
      </c>
      <c r="K38" s="184">
        <v>40227</v>
      </c>
      <c r="L38" s="184">
        <v>1319661</v>
      </c>
      <c r="M38" s="184">
        <v>355459</v>
      </c>
      <c r="N38" s="183">
        <v>23909</v>
      </c>
      <c r="O38" s="184">
        <v>541882</v>
      </c>
      <c r="P38" s="194">
        <v>184016</v>
      </c>
      <c r="Q38" s="184">
        <v>82360</v>
      </c>
      <c r="R38" s="184">
        <v>6390782</v>
      </c>
      <c r="S38" s="230">
        <v>1077114</v>
      </c>
    </row>
    <row r="39" spans="1:19" ht="13.5" thickBot="1">
      <c r="A39" s="839"/>
      <c r="B39" s="240">
        <v>1</v>
      </c>
      <c r="C39" s="241">
        <v>1</v>
      </c>
      <c r="D39" s="241">
        <v>1</v>
      </c>
      <c r="E39" s="242">
        <v>3.0609999999999998E-2</v>
      </c>
      <c r="F39" s="243">
        <v>4.9320000000000003E-2</v>
      </c>
      <c r="G39" s="243">
        <v>3.0499999999999999E-2</v>
      </c>
      <c r="H39" s="242">
        <v>0.1358</v>
      </c>
      <c r="I39" s="243">
        <v>0.15373999999999999</v>
      </c>
      <c r="J39" s="243">
        <v>0.11932</v>
      </c>
      <c r="K39" s="242">
        <v>8.4229999999999999E-2</v>
      </c>
      <c r="L39" s="243">
        <v>9.0929999999999997E-2</v>
      </c>
      <c r="M39" s="243">
        <v>6.9440000000000002E-2</v>
      </c>
      <c r="N39" s="242">
        <v>0.59435000000000004</v>
      </c>
      <c r="O39" s="243">
        <v>0.41061999999999999</v>
      </c>
      <c r="P39" s="401">
        <v>0.51768999999999998</v>
      </c>
      <c r="Q39" s="243">
        <v>0.17244999999999999</v>
      </c>
      <c r="R39" s="243">
        <v>0.44035999999999997</v>
      </c>
      <c r="S39" s="246">
        <v>0.21043000000000001</v>
      </c>
    </row>
    <row r="40" spans="1:19" s="402" customFormat="1"/>
    <row r="41" spans="1:19" s="539" customFormat="1" ht="11.25">
      <c r="A41" s="539" t="str">
        <f>"Anmerkungen. Datengrundlage: Volkshochschul-Statistik "&amp;Hilfswerte!B1&amp;"; Basis: "&amp;Tabelle1!$C$36&amp;" vhs."</f>
        <v>Anmerkungen. Datengrundlage: Volkshochschul-Statistik 2023; Basis: 822 vhs.</v>
      </c>
      <c r="M41" s="566"/>
      <c r="N41" s="566"/>
      <c r="O41" s="566"/>
      <c r="P41" s="566"/>
    </row>
    <row r="42" spans="1:19" s="539" customFormat="1" ht="11.25">
      <c r="A42" s="539" t="s">
        <v>409</v>
      </c>
    </row>
    <row r="43" spans="1:19" s="539" customFormat="1" ht="11.25"/>
    <row r="44" spans="1:19" s="539" customFormat="1">
      <c r="A44" s="547" t="s">
        <v>545</v>
      </c>
      <c r="B44" s="545"/>
      <c r="C44" s="545"/>
      <c r="D44" s="545"/>
      <c r="E44" s="545"/>
      <c r="F44" s="545"/>
      <c r="G44" s="402"/>
    </row>
    <row r="45" spans="1:19" s="539" customFormat="1">
      <c r="A45" s="547" t="s">
        <v>546</v>
      </c>
      <c r="B45" s="545"/>
      <c r="C45" s="545"/>
      <c r="D45" s="545"/>
      <c r="E45" s="775" t="s">
        <v>541</v>
      </c>
      <c r="F45" s="775"/>
      <c r="G45" s="775"/>
    </row>
    <row r="46" spans="1:19" s="539" customFormat="1">
      <c r="A46" s="548"/>
      <c r="B46" s="545"/>
      <c r="C46" s="545"/>
      <c r="D46" s="545"/>
      <c r="E46" s="545"/>
      <c r="F46" s="545"/>
      <c r="G46" s="402"/>
    </row>
    <row r="47" spans="1:19" s="539" customFormat="1">
      <c r="A47" s="766" t="s">
        <v>547</v>
      </c>
      <c r="B47" s="766"/>
      <c r="C47" s="766"/>
      <c r="D47" s="766"/>
      <c r="E47" s="766"/>
      <c r="F47" s="545"/>
      <c r="G47" s="402"/>
    </row>
    <row r="50" spans="1:20" s="49" customFormat="1" ht="44.25">
      <c r="A50" s="48"/>
      <c r="T50" s="565"/>
    </row>
  </sheetData>
  <mergeCells count="28">
    <mergeCell ref="A47:E47"/>
    <mergeCell ref="E2:S2"/>
    <mergeCell ref="A6:A7"/>
    <mergeCell ref="A8:A9"/>
    <mergeCell ref="A10:A11"/>
    <mergeCell ref="A18:A19"/>
    <mergeCell ref="A20:A21"/>
    <mergeCell ref="A22:A23"/>
    <mergeCell ref="A12:A13"/>
    <mergeCell ref="A14:A15"/>
    <mergeCell ref="A16:A17"/>
    <mergeCell ref="E45:G45"/>
    <mergeCell ref="A24:A25"/>
    <mergeCell ref="A26:A27"/>
    <mergeCell ref="A28:A29"/>
    <mergeCell ref="A36:A37"/>
    <mergeCell ref="A38:A39"/>
    <mergeCell ref="A30:A31"/>
    <mergeCell ref="A32:A33"/>
    <mergeCell ref="A34:A35"/>
    <mergeCell ref="A1:S1"/>
    <mergeCell ref="A2:A5"/>
    <mergeCell ref="B2:D3"/>
    <mergeCell ref="Q3:S3"/>
    <mergeCell ref="E3:G4"/>
    <mergeCell ref="H3:J4"/>
    <mergeCell ref="K3:M4"/>
    <mergeCell ref="N4:P4"/>
  </mergeCells>
  <conditionalFormatting sqref="A7 A9 A11 A13 A15 A17 A19 A21 A23 A25 A27 A29 A31 A33 A35 A37">
    <cfRule type="cellIs" dxfId="543" priority="256" stopIfTrue="1" operator="equal">
      <formula>1</formula>
    </cfRule>
    <cfRule type="cellIs" dxfId="542" priority="257" stopIfTrue="1" operator="lessThan">
      <formula>0.0005</formula>
    </cfRule>
  </conditionalFormatting>
  <conditionalFormatting sqref="A6:S6">
    <cfRule type="cellIs" dxfId="541" priority="232" stopIfTrue="1" operator="equal">
      <formula>0</formula>
    </cfRule>
  </conditionalFormatting>
  <conditionalFormatting sqref="A10:S10">
    <cfRule type="cellIs" dxfId="540" priority="85" stopIfTrue="1" operator="equal">
      <formula>0</formula>
    </cfRule>
  </conditionalFormatting>
  <conditionalFormatting sqref="A12:S12">
    <cfRule type="cellIs" dxfId="539" priority="79" stopIfTrue="1" operator="equal">
      <formula>0</formula>
    </cfRule>
  </conditionalFormatting>
  <conditionalFormatting sqref="A14:S14">
    <cfRule type="cellIs" dxfId="538" priority="73" stopIfTrue="1" operator="equal">
      <formula>0</formula>
    </cfRule>
  </conditionalFormatting>
  <conditionalFormatting sqref="A16:S16">
    <cfRule type="cellIs" dxfId="537" priority="67" stopIfTrue="1" operator="equal">
      <formula>0</formula>
    </cfRule>
  </conditionalFormatting>
  <conditionalFormatting sqref="A18:S18">
    <cfRule type="cellIs" dxfId="536" priority="61" stopIfTrue="1" operator="equal">
      <formula>0</formula>
    </cfRule>
  </conditionalFormatting>
  <conditionalFormatting sqref="A20:S20">
    <cfRule type="cellIs" dxfId="535" priority="55" stopIfTrue="1" operator="equal">
      <formula>0</formula>
    </cfRule>
  </conditionalFormatting>
  <conditionalFormatting sqref="A22:S22">
    <cfRule type="cellIs" dxfId="534" priority="49" stopIfTrue="1" operator="equal">
      <formula>0</formula>
    </cfRule>
  </conditionalFormatting>
  <conditionalFormatting sqref="A24:S24">
    <cfRule type="cellIs" dxfId="533" priority="43" stopIfTrue="1" operator="equal">
      <formula>0</formula>
    </cfRule>
  </conditionalFormatting>
  <conditionalFormatting sqref="A26:S26">
    <cfRule type="cellIs" dxfId="532" priority="37" stopIfTrue="1" operator="equal">
      <formula>0</formula>
    </cfRule>
  </conditionalFormatting>
  <conditionalFormatting sqref="A28:S28">
    <cfRule type="cellIs" dxfId="531" priority="31" stopIfTrue="1" operator="equal">
      <formula>0</formula>
    </cfRule>
  </conditionalFormatting>
  <conditionalFormatting sqref="A30:S30">
    <cfRule type="cellIs" dxfId="530" priority="25" stopIfTrue="1" operator="equal">
      <formula>0</formula>
    </cfRule>
  </conditionalFormatting>
  <conditionalFormatting sqref="A32:S32">
    <cfRule type="cellIs" dxfId="529" priority="19" stopIfTrue="1" operator="equal">
      <formula>0</formula>
    </cfRule>
  </conditionalFormatting>
  <conditionalFormatting sqref="A34:S34">
    <cfRule type="cellIs" dxfId="528" priority="13" stopIfTrue="1" operator="equal">
      <formula>0</formula>
    </cfRule>
  </conditionalFormatting>
  <conditionalFormatting sqref="A36:S36">
    <cfRule type="cellIs" dxfId="527" priority="7" stopIfTrue="1" operator="equal">
      <formula>0</formula>
    </cfRule>
  </conditionalFormatting>
  <conditionalFormatting sqref="B8:S8">
    <cfRule type="cellIs" dxfId="526" priority="91" stopIfTrue="1" operator="equal">
      <formula>0</formula>
    </cfRule>
  </conditionalFormatting>
  <conditionalFormatting sqref="B38:S38">
    <cfRule type="cellIs" dxfId="525" priority="1" stopIfTrue="1" operator="equal">
      <formula>0</formula>
    </cfRule>
  </conditionalFormatting>
  <hyperlinks>
    <hyperlink ref="E45" r:id="rId1" xr:uid="{D759ADBD-2E5B-44F9-8FE7-9B0B845D9949}"/>
    <hyperlink ref="E45:G45" r:id="rId2" display="http://dx.doi.org/10.4232/1.14582 " xr:uid="{16C1BA49-A051-4835-8D17-1D7B96FC3140}"/>
    <hyperlink ref="A47" r:id="rId3" display="Publikation und Tabellen stehen unter der Lizenz CC BY-SA DEED 4.0." xr:uid="{214D416E-067A-4D7F-AC73-AAC928B198A4}"/>
    <hyperlink ref="A47:E47" r:id="rId4" display="Die Tabellen stehen unter der Lizenz CC BY-SA DEED 4.0." xr:uid="{2C7EE143-9980-4F15-83C7-EB1F476FDBE0}"/>
  </hyperlinks>
  <pageMargins left="0.7" right="0.7" top="0.78740157499999996" bottom="0.78740157499999996" header="0.3" footer="0.3"/>
  <pageSetup paperSize="9" scale="67" orientation="landscape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88A7-1DC3-41DC-B9A5-5ECC407A4BC9}">
  <dimension ref="A1:AF47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3.5" customHeight="1" thickBot="1">
      <c r="A1" s="788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2023 - Auftrags- und Vertragsmaßnahmen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2023 - Auftrags- und Vertragsmaßnahmen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32" s="19" customFormat="1" ht="14.25" customHeight="1">
      <c r="A2" s="806" t="s">
        <v>12</v>
      </c>
      <c r="B2" s="798" t="s">
        <v>55</v>
      </c>
      <c r="C2" s="799"/>
      <c r="D2" s="799"/>
      <c r="E2" s="864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2" s="40" customFormat="1" ht="39.75" customHeight="1">
      <c r="A3" s="807"/>
      <c r="B3" s="846"/>
      <c r="C3" s="874"/>
      <c r="D3" s="874"/>
      <c r="E3" s="87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84"/>
      <c r="O3" s="853" t="s">
        <v>20</v>
      </c>
      <c r="P3" s="853"/>
      <c r="Q3" s="853"/>
      <c r="R3" s="853" t="s">
        <v>327</v>
      </c>
      <c r="S3" s="853"/>
      <c r="T3" s="853"/>
      <c r="U3" s="853" t="s">
        <v>362</v>
      </c>
      <c r="V3" s="853"/>
      <c r="W3" s="873"/>
      <c r="X3" s="873" t="s">
        <v>39</v>
      </c>
      <c r="Y3" s="793"/>
      <c r="Z3" s="795"/>
      <c r="AA3" s="562"/>
      <c r="AB3" s="871"/>
      <c r="AC3" s="871"/>
      <c r="AD3" s="871"/>
      <c r="AE3" s="871"/>
      <c r="AF3" s="871"/>
    </row>
    <row r="4" spans="1:32" ht="33.75">
      <c r="A4" s="808"/>
      <c r="B4" s="582" t="s">
        <v>16</v>
      </c>
      <c r="C4" s="582" t="s">
        <v>17</v>
      </c>
      <c r="D4" s="582" t="s">
        <v>18</v>
      </c>
      <c r="E4" s="582" t="s">
        <v>16</v>
      </c>
      <c r="F4" s="582" t="s">
        <v>17</v>
      </c>
      <c r="G4" s="580" t="s">
        <v>18</v>
      </c>
      <c r="H4" s="582" t="s">
        <v>16</v>
      </c>
      <c r="I4" s="582" t="s">
        <v>17</v>
      </c>
      <c r="J4" s="580" t="s">
        <v>18</v>
      </c>
      <c r="K4" s="582" t="s">
        <v>16</v>
      </c>
      <c r="L4" s="582" t="s">
        <v>17</v>
      </c>
      <c r="M4" s="580" t="s">
        <v>18</v>
      </c>
      <c r="N4" s="885"/>
      <c r="O4" s="582" t="s">
        <v>16</v>
      </c>
      <c r="P4" s="582" t="s">
        <v>17</v>
      </c>
      <c r="Q4" s="580" t="s">
        <v>18</v>
      </c>
      <c r="R4" s="582" t="s">
        <v>16</v>
      </c>
      <c r="S4" s="582" t="s">
        <v>17</v>
      </c>
      <c r="T4" s="580" t="s">
        <v>18</v>
      </c>
      <c r="U4" s="582" t="s">
        <v>16</v>
      </c>
      <c r="V4" s="582" t="s">
        <v>17</v>
      </c>
      <c r="W4" s="582" t="s">
        <v>18</v>
      </c>
      <c r="X4" s="582" t="s">
        <v>16</v>
      </c>
      <c r="Y4" s="582" t="s">
        <v>17</v>
      </c>
      <c r="Z4" s="584" t="s">
        <v>18</v>
      </c>
      <c r="AB4" s="871"/>
      <c r="AC4" s="871"/>
      <c r="AD4" s="871"/>
      <c r="AE4" s="871"/>
      <c r="AF4" s="871"/>
    </row>
    <row r="5" spans="1:32" s="21" customFormat="1" ht="12.75" customHeight="1">
      <c r="A5" s="802" t="s">
        <v>61</v>
      </c>
      <c r="B5" s="181">
        <v>4176</v>
      </c>
      <c r="C5" s="181">
        <v>116876</v>
      </c>
      <c r="D5" s="191">
        <v>38854</v>
      </c>
      <c r="E5" s="181">
        <v>292</v>
      </c>
      <c r="F5" s="181">
        <v>7106</v>
      </c>
      <c r="G5" s="191">
        <v>4044</v>
      </c>
      <c r="H5" s="181">
        <v>137</v>
      </c>
      <c r="I5" s="181">
        <v>1324</v>
      </c>
      <c r="J5" s="191">
        <v>1832</v>
      </c>
      <c r="K5" s="181">
        <v>638</v>
      </c>
      <c r="L5" s="181">
        <v>6099</v>
      </c>
      <c r="M5" s="191">
        <v>6656</v>
      </c>
      <c r="N5" s="872" t="s">
        <v>61</v>
      </c>
      <c r="O5" s="181">
        <v>1016</v>
      </c>
      <c r="P5" s="181">
        <v>39041</v>
      </c>
      <c r="Q5" s="191">
        <v>7812</v>
      </c>
      <c r="R5" s="181">
        <v>1744</v>
      </c>
      <c r="S5" s="181">
        <v>37042</v>
      </c>
      <c r="T5" s="191">
        <v>14966</v>
      </c>
      <c r="U5" s="181">
        <v>277</v>
      </c>
      <c r="V5" s="181">
        <v>19843</v>
      </c>
      <c r="W5" s="191">
        <v>2773</v>
      </c>
      <c r="X5" s="181">
        <v>72</v>
      </c>
      <c r="Y5" s="181">
        <v>6421</v>
      </c>
      <c r="Z5" s="224">
        <v>771</v>
      </c>
      <c r="AA5" s="404"/>
      <c r="AB5" s="871"/>
      <c r="AC5" s="871"/>
      <c r="AD5" s="871"/>
      <c r="AE5" s="871"/>
      <c r="AF5" s="871"/>
    </row>
    <row r="6" spans="1:32" s="21" customFormat="1" ht="12.75" customHeight="1">
      <c r="A6" s="785"/>
      <c r="B6" s="41">
        <v>1</v>
      </c>
      <c r="C6" s="42">
        <v>1</v>
      </c>
      <c r="D6" s="42">
        <v>1</v>
      </c>
      <c r="E6" s="43">
        <v>6.9919999999999996E-2</v>
      </c>
      <c r="F6" s="39">
        <v>6.08E-2</v>
      </c>
      <c r="G6" s="39">
        <v>0.10408000000000001</v>
      </c>
      <c r="H6" s="43">
        <v>3.2809999999999999E-2</v>
      </c>
      <c r="I6" s="39">
        <v>1.133E-2</v>
      </c>
      <c r="J6" s="39">
        <v>4.7149999999999997E-2</v>
      </c>
      <c r="K6" s="43">
        <v>0.15278</v>
      </c>
      <c r="L6" s="39">
        <v>5.2179999999999997E-2</v>
      </c>
      <c r="M6" s="44">
        <v>0.17130999999999999</v>
      </c>
      <c r="N6" s="865"/>
      <c r="O6" s="43">
        <v>0.24329999999999999</v>
      </c>
      <c r="P6" s="39">
        <v>0.33404</v>
      </c>
      <c r="Q6" s="39">
        <v>0.20105999999999999</v>
      </c>
      <c r="R6" s="43">
        <v>0.41761999999999999</v>
      </c>
      <c r="S6" s="39">
        <v>0.31692999999999999</v>
      </c>
      <c r="T6" s="39">
        <v>0.38518999999999998</v>
      </c>
      <c r="U6" s="43">
        <v>6.633E-2</v>
      </c>
      <c r="V6" s="39">
        <v>0.16977999999999999</v>
      </c>
      <c r="W6" s="39">
        <v>7.1370000000000003E-2</v>
      </c>
      <c r="X6" s="43">
        <v>1.7239999999999998E-2</v>
      </c>
      <c r="Y6" s="39">
        <v>5.4940000000000003E-2</v>
      </c>
      <c r="Z6" s="47">
        <v>1.984E-2</v>
      </c>
      <c r="AA6" s="404"/>
      <c r="AB6" s="871"/>
      <c r="AC6" s="871"/>
      <c r="AD6" s="871"/>
      <c r="AE6" s="871"/>
      <c r="AF6" s="871"/>
    </row>
    <row r="7" spans="1:32" s="21" customFormat="1" ht="12.75" customHeight="1">
      <c r="A7" s="785" t="s">
        <v>62</v>
      </c>
      <c r="B7" s="181">
        <v>341</v>
      </c>
      <c r="C7" s="181">
        <v>14556</v>
      </c>
      <c r="D7" s="191">
        <v>2861</v>
      </c>
      <c r="E7" s="181">
        <v>8</v>
      </c>
      <c r="F7" s="181">
        <v>128</v>
      </c>
      <c r="G7" s="191">
        <v>50</v>
      </c>
      <c r="H7" s="181">
        <v>0</v>
      </c>
      <c r="I7" s="181">
        <v>0</v>
      </c>
      <c r="J7" s="191">
        <v>0</v>
      </c>
      <c r="K7" s="181">
        <v>48</v>
      </c>
      <c r="L7" s="181">
        <v>780</v>
      </c>
      <c r="M7" s="191">
        <v>540</v>
      </c>
      <c r="N7" s="865" t="s">
        <v>62</v>
      </c>
      <c r="O7" s="181">
        <v>147</v>
      </c>
      <c r="P7" s="181">
        <v>7756</v>
      </c>
      <c r="Q7" s="191">
        <v>1253</v>
      </c>
      <c r="R7" s="181">
        <v>120</v>
      </c>
      <c r="S7" s="181">
        <v>5480</v>
      </c>
      <c r="T7" s="191">
        <v>750</v>
      </c>
      <c r="U7" s="181">
        <v>17</v>
      </c>
      <c r="V7" s="181">
        <v>406</v>
      </c>
      <c r="W7" s="191">
        <v>258</v>
      </c>
      <c r="X7" s="181">
        <v>1</v>
      </c>
      <c r="Y7" s="181">
        <v>6</v>
      </c>
      <c r="Z7" s="224">
        <v>10</v>
      </c>
      <c r="AA7" s="404"/>
      <c r="AB7" s="871"/>
      <c r="AC7" s="871"/>
      <c r="AD7" s="871"/>
      <c r="AE7" s="871"/>
      <c r="AF7" s="871"/>
    </row>
    <row r="8" spans="1:32" s="45" customFormat="1" ht="12.75" customHeight="1">
      <c r="A8" s="785"/>
      <c r="B8" s="41">
        <v>1</v>
      </c>
      <c r="C8" s="42">
        <v>1</v>
      </c>
      <c r="D8" s="42">
        <v>1</v>
      </c>
      <c r="E8" s="43">
        <v>2.3460000000000002E-2</v>
      </c>
      <c r="F8" s="39">
        <v>8.7899999999999992E-3</v>
      </c>
      <c r="G8" s="39">
        <v>1.7479999999999999E-2</v>
      </c>
      <c r="H8" s="43" t="s">
        <v>472</v>
      </c>
      <c r="I8" s="39" t="s">
        <v>472</v>
      </c>
      <c r="J8" s="39" t="s">
        <v>472</v>
      </c>
      <c r="K8" s="43">
        <v>0.14076</v>
      </c>
      <c r="L8" s="39">
        <v>5.3589999999999999E-2</v>
      </c>
      <c r="M8" s="44">
        <v>0.18875</v>
      </c>
      <c r="N8" s="865"/>
      <c r="O8" s="43">
        <v>0.43108999999999997</v>
      </c>
      <c r="P8" s="39">
        <v>0.53283999999999998</v>
      </c>
      <c r="Q8" s="39">
        <v>0.43796000000000002</v>
      </c>
      <c r="R8" s="43">
        <v>0.35191</v>
      </c>
      <c r="S8" s="39">
        <v>0.37647999999999998</v>
      </c>
      <c r="T8" s="39">
        <v>0.26214999999999999</v>
      </c>
      <c r="U8" s="43">
        <v>4.9849999999999998E-2</v>
      </c>
      <c r="V8" s="39">
        <v>2.7890000000000002E-2</v>
      </c>
      <c r="W8" s="39">
        <v>9.0179999999999996E-2</v>
      </c>
      <c r="X8" s="43">
        <v>2.9299999999999999E-3</v>
      </c>
      <c r="Y8" s="39">
        <v>4.0999999999999999E-4</v>
      </c>
      <c r="Z8" s="47">
        <v>3.5000000000000001E-3</v>
      </c>
      <c r="AA8" s="563"/>
      <c r="AB8" s="871"/>
      <c r="AC8" s="871"/>
      <c r="AD8" s="871"/>
      <c r="AE8" s="871"/>
      <c r="AF8" s="871"/>
    </row>
    <row r="9" spans="1:32" s="21" customFormat="1" ht="12.75" customHeight="1">
      <c r="A9" s="785" t="s">
        <v>63</v>
      </c>
      <c r="B9" s="181">
        <v>111</v>
      </c>
      <c r="C9" s="181">
        <v>12467</v>
      </c>
      <c r="D9" s="191">
        <v>955</v>
      </c>
      <c r="E9" s="181">
        <v>3</v>
      </c>
      <c r="F9" s="181">
        <v>216</v>
      </c>
      <c r="G9" s="191">
        <v>40</v>
      </c>
      <c r="H9" s="181">
        <v>0</v>
      </c>
      <c r="I9" s="181">
        <v>0</v>
      </c>
      <c r="J9" s="191">
        <v>0</v>
      </c>
      <c r="K9" s="181">
        <v>9</v>
      </c>
      <c r="L9" s="181">
        <v>67</v>
      </c>
      <c r="M9" s="191">
        <v>107</v>
      </c>
      <c r="N9" s="865" t="s">
        <v>63</v>
      </c>
      <c r="O9" s="181">
        <v>47</v>
      </c>
      <c r="P9" s="181">
        <v>4022</v>
      </c>
      <c r="Q9" s="191">
        <v>350</v>
      </c>
      <c r="R9" s="181">
        <v>33</v>
      </c>
      <c r="S9" s="181">
        <v>7225</v>
      </c>
      <c r="T9" s="191">
        <v>308</v>
      </c>
      <c r="U9" s="181">
        <v>0</v>
      </c>
      <c r="V9" s="181">
        <v>0</v>
      </c>
      <c r="W9" s="191">
        <v>0</v>
      </c>
      <c r="X9" s="181">
        <v>19</v>
      </c>
      <c r="Y9" s="181">
        <v>937</v>
      </c>
      <c r="Z9" s="224">
        <v>150</v>
      </c>
      <c r="AA9" s="404"/>
      <c r="AB9" s="871"/>
      <c r="AC9" s="871"/>
      <c r="AD9" s="871"/>
      <c r="AE9" s="871"/>
      <c r="AF9" s="871"/>
    </row>
    <row r="10" spans="1:32" s="45" customFormat="1" ht="12.75" customHeight="1">
      <c r="A10" s="785"/>
      <c r="B10" s="41">
        <v>1</v>
      </c>
      <c r="C10" s="42">
        <v>1</v>
      </c>
      <c r="D10" s="42">
        <v>1</v>
      </c>
      <c r="E10" s="43">
        <v>2.7029999999999998E-2</v>
      </c>
      <c r="F10" s="39">
        <v>1.7330000000000002E-2</v>
      </c>
      <c r="G10" s="39">
        <v>4.1880000000000001E-2</v>
      </c>
      <c r="H10" s="43" t="s">
        <v>472</v>
      </c>
      <c r="I10" s="39" t="s">
        <v>472</v>
      </c>
      <c r="J10" s="39" t="s">
        <v>472</v>
      </c>
      <c r="K10" s="43">
        <v>8.1079999999999999E-2</v>
      </c>
      <c r="L10" s="39">
        <v>5.3699999999999998E-3</v>
      </c>
      <c r="M10" s="44">
        <v>0.11204</v>
      </c>
      <c r="N10" s="865"/>
      <c r="O10" s="43">
        <v>0.42342000000000002</v>
      </c>
      <c r="P10" s="39">
        <v>0.32261000000000001</v>
      </c>
      <c r="Q10" s="39">
        <v>0.36648999999999998</v>
      </c>
      <c r="R10" s="43">
        <v>0.29730000000000001</v>
      </c>
      <c r="S10" s="39">
        <v>0.57952999999999999</v>
      </c>
      <c r="T10" s="39">
        <v>0.32251000000000002</v>
      </c>
      <c r="U10" s="43" t="s">
        <v>472</v>
      </c>
      <c r="V10" s="39" t="s">
        <v>472</v>
      </c>
      <c r="W10" s="39" t="s">
        <v>472</v>
      </c>
      <c r="X10" s="43">
        <v>0.17116999999999999</v>
      </c>
      <c r="Y10" s="39">
        <v>7.5160000000000005E-2</v>
      </c>
      <c r="Z10" s="47">
        <v>0.15706999999999999</v>
      </c>
      <c r="AA10" s="563"/>
      <c r="AB10" s="871"/>
      <c r="AC10" s="871"/>
      <c r="AD10" s="871"/>
      <c r="AE10" s="871"/>
      <c r="AF10" s="871"/>
    </row>
    <row r="11" spans="1:32" s="21" customFormat="1" ht="12.75" customHeight="1">
      <c r="A11" s="785" t="s">
        <v>64</v>
      </c>
      <c r="B11" s="181">
        <v>352</v>
      </c>
      <c r="C11" s="181">
        <v>9612</v>
      </c>
      <c r="D11" s="191">
        <v>4203</v>
      </c>
      <c r="E11" s="181">
        <v>17</v>
      </c>
      <c r="F11" s="181">
        <v>144</v>
      </c>
      <c r="G11" s="191">
        <v>202</v>
      </c>
      <c r="H11" s="181">
        <v>15</v>
      </c>
      <c r="I11" s="181">
        <v>429</v>
      </c>
      <c r="J11" s="191">
        <v>105</v>
      </c>
      <c r="K11" s="181">
        <v>58</v>
      </c>
      <c r="L11" s="181">
        <v>799</v>
      </c>
      <c r="M11" s="191">
        <v>515</v>
      </c>
      <c r="N11" s="865" t="s">
        <v>64</v>
      </c>
      <c r="O11" s="181">
        <v>67</v>
      </c>
      <c r="P11" s="181">
        <v>4882</v>
      </c>
      <c r="Q11" s="191">
        <v>643</v>
      </c>
      <c r="R11" s="181">
        <v>169</v>
      </c>
      <c r="S11" s="181">
        <v>1896</v>
      </c>
      <c r="T11" s="191">
        <v>2362</v>
      </c>
      <c r="U11" s="181">
        <v>1</v>
      </c>
      <c r="V11" s="181">
        <v>19</v>
      </c>
      <c r="W11" s="191">
        <v>1</v>
      </c>
      <c r="X11" s="181">
        <v>25</v>
      </c>
      <c r="Y11" s="181">
        <v>1443</v>
      </c>
      <c r="Z11" s="224">
        <v>375</v>
      </c>
      <c r="AA11" s="404"/>
      <c r="AB11" s="871"/>
      <c r="AC11" s="871"/>
      <c r="AD11" s="871"/>
      <c r="AE11" s="871"/>
      <c r="AF11" s="871"/>
    </row>
    <row r="12" spans="1:32" s="45" customFormat="1" ht="12.75" customHeight="1">
      <c r="A12" s="785"/>
      <c r="B12" s="41">
        <v>1</v>
      </c>
      <c r="C12" s="42">
        <v>1</v>
      </c>
      <c r="D12" s="42">
        <v>1</v>
      </c>
      <c r="E12" s="43">
        <v>4.8300000000000003E-2</v>
      </c>
      <c r="F12" s="39">
        <v>1.498E-2</v>
      </c>
      <c r="G12" s="39">
        <v>4.8059999999999999E-2</v>
      </c>
      <c r="H12" s="43">
        <v>4.2610000000000002E-2</v>
      </c>
      <c r="I12" s="39">
        <v>4.4630000000000003E-2</v>
      </c>
      <c r="J12" s="39">
        <v>2.4979999999999999E-2</v>
      </c>
      <c r="K12" s="43">
        <v>0.16477</v>
      </c>
      <c r="L12" s="39">
        <v>8.3129999999999996E-2</v>
      </c>
      <c r="M12" s="44">
        <v>0.12253</v>
      </c>
      <c r="N12" s="865"/>
      <c r="O12" s="43">
        <v>0.19034000000000001</v>
      </c>
      <c r="P12" s="39">
        <v>0.50790999999999997</v>
      </c>
      <c r="Q12" s="39">
        <v>0.15298999999999999</v>
      </c>
      <c r="R12" s="43">
        <v>0.48010999999999998</v>
      </c>
      <c r="S12" s="39">
        <v>0.19725000000000001</v>
      </c>
      <c r="T12" s="39">
        <v>0.56198000000000004</v>
      </c>
      <c r="U12" s="43">
        <v>2.8400000000000001E-3</v>
      </c>
      <c r="V12" s="39">
        <v>1.98E-3</v>
      </c>
      <c r="W12" s="39">
        <v>2.4000000000000001E-4</v>
      </c>
      <c r="X12" s="43">
        <v>7.102E-2</v>
      </c>
      <c r="Y12" s="39">
        <v>0.15012</v>
      </c>
      <c r="Z12" s="47">
        <v>8.9219999999999994E-2</v>
      </c>
      <c r="AA12" s="563"/>
    </row>
    <row r="13" spans="1:32" s="21" customFormat="1" ht="12.75" customHeight="1">
      <c r="A13" s="785" t="s">
        <v>65</v>
      </c>
      <c r="B13" s="181">
        <v>105</v>
      </c>
      <c r="C13" s="181">
        <v>13907</v>
      </c>
      <c r="D13" s="191">
        <v>1294</v>
      </c>
      <c r="E13" s="181">
        <v>3</v>
      </c>
      <c r="F13" s="181">
        <v>48</v>
      </c>
      <c r="G13" s="191">
        <v>42</v>
      </c>
      <c r="H13" s="181">
        <v>2</v>
      </c>
      <c r="I13" s="181">
        <v>32</v>
      </c>
      <c r="J13" s="191">
        <v>16</v>
      </c>
      <c r="K13" s="181">
        <v>1</v>
      </c>
      <c r="L13" s="181">
        <v>4</v>
      </c>
      <c r="M13" s="191">
        <v>9</v>
      </c>
      <c r="N13" s="865" t="s">
        <v>65</v>
      </c>
      <c r="O13" s="181">
        <v>26</v>
      </c>
      <c r="P13" s="181">
        <v>11175</v>
      </c>
      <c r="Q13" s="191">
        <v>486</v>
      </c>
      <c r="R13" s="181">
        <v>62</v>
      </c>
      <c r="S13" s="181">
        <v>593</v>
      </c>
      <c r="T13" s="191">
        <v>624</v>
      </c>
      <c r="U13" s="181">
        <v>10</v>
      </c>
      <c r="V13" s="181">
        <v>1975</v>
      </c>
      <c r="W13" s="191">
        <v>103</v>
      </c>
      <c r="X13" s="181">
        <v>1</v>
      </c>
      <c r="Y13" s="181">
        <v>80</v>
      </c>
      <c r="Z13" s="224">
        <v>14</v>
      </c>
      <c r="AA13" s="404"/>
      <c r="AB13" s="24"/>
    </row>
    <row r="14" spans="1:32" s="45" customFormat="1" ht="12.75" customHeight="1">
      <c r="A14" s="785"/>
      <c r="B14" s="41">
        <v>1</v>
      </c>
      <c r="C14" s="42">
        <v>1</v>
      </c>
      <c r="D14" s="42">
        <v>1</v>
      </c>
      <c r="E14" s="43">
        <v>2.8570000000000002E-2</v>
      </c>
      <c r="F14" s="39">
        <v>3.4499999999999999E-3</v>
      </c>
      <c r="G14" s="39">
        <v>3.2460000000000003E-2</v>
      </c>
      <c r="H14" s="43">
        <v>1.9050000000000001E-2</v>
      </c>
      <c r="I14" s="39">
        <v>2.3E-3</v>
      </c>
      <c r="J14" s="39">
        <v>1.2359999999999999E-2</v>
      </c>
      <c r="K14" s="43">
        <v>9.5200000000000007E-3</v>
      </c>
      <c r="L14" s="39">
        <v>2.9E-4</v>
      </c>
      <c r="M14" s="44">
        <v>6.96E-3</v>
      </c>
      <c r="N14" s="865"/>
      <c r="O14" s="43">
        <v>0.24762000000000001</v>
      </c>
      <c r="P14" s="39">
        <v>0.80354999999999999</v>
      </c>
      <c r="Q14" s="39">
        <v>0.37558000000000002</v>
      </c>
      <c r="R14" s="43">
        <v>0.59048</v>
      </c>
      <c r="S14" s="39">
        <v>4.2639999999999997E-2</v>
      </c>
      <c r="T14" s="39">
        <v>0.48222999999999999</v>
      </c>
      <c r="U14" s="43">
        <v>9.5240000000000005E-2</v>
      </c>
      <c r="V14" s="39">
        <v>0.14201</v>
      </c>
      <c r="W14" s="39">
        <v>7.9600000000000004E-2</v>
      </c>
      <c r="X14" s="43">
        <v>9.5200000000000007E-3</v>
      </c>
      <c r="Y14" s="39">
        <v>5.7499999999999999E-3</v>
      </c>
      <c r="Z14" s="47">
        <v>1.082E-2</v>
      </c>
      <c r="AA14" s="563"/>
      <c r="AB14" s="24"/>
    </row>
    <row r="15" spans="1:32" s="21" customFormat="1" ht="12" customHeight="1">
      <c r="A15" s="785" t="s">
        <v>66</v>
      </c>
      <c r="B15" s="181">
        <v>610</v>
      </c>
      <c r="C15" s="181">
        <v>23559</v>
      </c>
      <c r="D15" s="191">
        <v>9194</v>
      </c>
      <c r="E15" s="181">
        <v>31</v>
      </c>
      <c r="F15" s="181">
        <v>210</v>
      </c>
      <c r="G15" s="191">
        <v>746</v>
      </c>
      <c r="H15" s="181">
        <v>97</v>
      </c>
      <c r="I15" s="181">
        <v>3807</v>
      </c>
      <c r="J15" s="191">
        <v>1197</v>
      </c>
      <c r="K15" s="181">
        <v>1</v>
      </c>
      <c r="L15" s="181">
        <v>28</v>
      </c>
      <c r="M15" s="191">
        <v>13</v>
      </c>
      <c r="N15" s="865" t="s">
        <v>66</v>
      </c>
      <c r="O15" s="181">
        <v>427</v>
      </c>
      <c r="P15" s="181">
        <v>18673</v>
      </c>
      <c r="Q15" s="191">
        <v>6208</v>
      </c>
      <c r="R15" s="181">
        <v>30</v>
      </c>
      <c r="S15" s="181">
        <v>552</v>
      </c>
      <c r="T15" s="191">
        <v>337</v>
      </c>
      <c r="U15" s="181">
        <v>0</v>
      </c>
      <c r="V15" s="181">
        <v>0</v>
      </c>
      <c r="W15" s="191">
        <v>0</v>
      </c>
      <c r="X15" s="181">
        <v>24</v>
      </c>
      <c r="Y15" s="181">
        <v>289</v>
      </c>
      <c r="Z15" s="224">
        <v>693</v>
      </c>
      <c r="AA15" s="404"/>
      <c r="AB15" s="24"/>
    </row>
    <row r="16" spans="1:32" s="45" customFormat="1" ht="12" customHeight="1">
      <c r="A16" s="785"/>
      <c r="B16" s="41">
        <v>1</v>
      </c>
      <c r="C16" s="42">
        <v>1</v>
      </c>
      <c r="D16" s="42">
        <v>1</v>
      </c>
      <c r="E16" s="43">
        <v>5.0819999999999997E-2</v>
      </c>
      <c r="F16" s="39">
        <v>8.9099999999999995E-3</v>
      </c>
      <c r="G16" s="39">
        <v>8.1140000000000004E-2</v>
      </c>
      <c r="H16" s="43">
        <v>0.15901999999999999</v>
      </c>
      <c r="I16" s="39">
        <v>0.16159000000000001</v>
      </c>
      <c r="J16" s="39">
        <v>0.13019</v>
      </c>
      <c r="K16" s="43">
        <v>1.64E-3</v>
      </c>
      <c r="L16" s="39">
        <v>1.1900000000000001E-3</v>
      </c>
      <c r="M16" s="44">
        <v>1.41E-3</v>
      </c>
      <c r="N16" s="865"/>
      <c r="O16" s="43">
        <v>0.7</v>
      </c>
      <c r="P16" s="39">
        <v>0.79261000000000004</v>
      </c>
      <c r="Q16" s="39">
        <v>0.67522000000000004</v>
      </c>
      <c r="R16" s="43">
        <v>4.9180000000000001E-2</v>
      </c>
      <c r="S16" s="39">
        <v>2.3429999999999999E-2</v>
      </c>
      <c r="T16" s="39">
        <v>3.6650000000000002E-2</v>
      </c>
      <c r="U16" s="43" t="s">
        <v>472</v>
      </c>
      <c r="V16" s="39" t="s">
        <v>472</v>
      </c>
      <c r="W16" s="39" t="s">
        <v>472</v>
      </c>
      <c r="X16" s="43">
        <v>3.934E-2</v>
      </c>
      <c r="Y16" s="39">
        <v>1.227E-2</v>
      </c>
      <c r="Z16" s="47">
        <v>7.5380000000000003E-2</v>
      </c>
      <c r="AA16" s="563"/>
      <c r="AB16" s="24"/>
    </row>
    <row r="17" spans="1:27" s="21" customFormat="1" ht="12.75" customHeight="1">
      <c r="A17" s="785" t="s">
        <v>67</v>
      </c>
      <c r="B17" s="181">
        <v>1797</v>
      </c>
      <c r="C17" s="181">
        <v>74649</v>
      </c>
      <c r="D17" s="191">
        <v>15952</v>
      </c>
      <c r="E17" s="181">
        <v>246</v>
      </c>
      <c r="F17" s="181">
        <v>3326</v>
      </c>
      <c r="G17" s="191">
        <v>2575</v>
      </c>
      <c r="H17" s="181">
        <v>49</v>
      </c>
      <c r="I17" s="181">
        <v>1000</v>
      </c>
      <c r="J17" s="191">
        <v>497</v>
      </c>
      <c r="K17" s="181">
        <v>149</v>
      </c>
      <c r="L17" s="181">
        <v>2300</v>
      </c>
      <c r="M17" s="191">
        <v>2254</v>
      </c>
      <c r="N17" s="865" t="s">
        <v>67</v>
      </c>
      <c r="O17" s="181">
        <v>368</v>
      </c>
      <c r="P17" s="181">
        <v>26854</v>
      </c>
      <c r="Q17" s="191">
        <v>2827</v>
      </c>
      <c r="R17" s="181">
        <v>660</v>
      </c>
      <c r="S17" s="181">
        <v>11683</v>
      </c>
      <c r="T17" s="191">
        <v>6663</v>
      </c>
      <c r="U17" s="181">
        <v>7</v>
      </c>
      <c r="V17" s="181">
        <v>535</v>
      </c>
      <c r="W17" s="191">
        <v>53</v>
      </c>
      <c r="X17" s="181">
        <v>318</v>
      </c>
      <c r="Y17" s="181">
        <v>28951</v>
      </c>
      <c r="Z17" s="224">
        <v>1083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0.13689000000000001</v>
      </c>
      <c r="F18" s="39">
        <v>4.4560000000000002E-2</v>
      </c>
      <c r="G18" s="39">
        <v>0.16142000000000001</v>
      </c>
      <c r="H18" s="43">
        <v>2.7269999999999999E-2</v>
      </c>
      <c r="I18" s="39">
        <v>1.34E-2</v>
      </c>
      <c r="J18" s="39">
        <v>3.116E-2</v>
      </c>
      <c r="K18" s="43">
        <v>8.2919999999999994E-2</v>
      </c>
      <c r="L18" s="39">
        <v>3.0810000000000001E-2</v>
      </c>
      <c r="M18" s="44">
        <v>0.14130000000000001</v>
      </c>
      <c r="N18" s="865"/>
      <c r="O18" s="43">
        <v>0.20479</v>
      </c>
      <c r="P18" s="39">
        <v>0.35974</v>
      </c>
      <c r="Q18" s="39">
        <v>0.17721999999999999</v>
      </c>
      <c r="R18" s="43">
        <v>0.36728</v>
      </c>
      <c r="S18" s="39">
        <v>0.15651000000000001</v>
      </c>
      <c r="T18" s="39">
        <v>0.41769000000000001</v>
      </c>
      <c r="U18" s="43">
        <v>3.8999999999999998E-3</v>
      </c>
      <c r="V18" s="39">
        <v>7.1700000000000002E-3</v>
      </c>
      <c r="W18" s="39">
        <v>3.32E-3</v>
      </c>
      <c r="X18" s="43">
        <v>0.17696000000000001</v>
      </c>
      <c r="Y18" s="39">
        <v>0.38783000000000001</v>
      </c>
      <c r="Z18" s="47">
        <v>6.7890000000000006E-2</v>
      </c>
      <c r="AA18" s="563"/>
    </row>
    <row r="19" spans="1:27" s="21" customFormat="1" ht="12.75" customHeight="1">
      <c r="A19" s="785" t="s">
        <v>68</v>
      </c>
      <c r="B19" s="181">
        <v>56</v>
      </c>
      <c r="C19" s="181">
        <v>2097</v>
      </c>
      <c r="D19" s="191">
        <v>664</v>
      </c>
      <c r="E19" s="181">
        <v>2</v>
      </c>
      <c r="F19" s="181">
        <v>96</v>
      </c>
      <c r="G19" s="191">
        <v>36</v>
      </c>
      <c r="H19" s="181">
        <v>1</v>
      </c>
      <c r="I19" s="181">
        <v>6</v>
      </c>
      <c r="J19" s="191">
        <v>13</v>
      </c>
      <c r="K19" s="181">
        <v>4</v>
      </c>
      <c r="L19" s="181">
        <v>21</v>
      </c>
      <c r="M19" s="191">
        <v>36</v>
      </c>
      <c r="N19" s="865" t="s">
        <v>68</v>
      </c>
      <c r="O19" s="181">
        <v>13</v>
      </c>
      <c r="P19" s="181">
        <v>773</v>
      </c>
      <c r="Q19" s="191">
        <v>153</v>
      </c>
      <c r="R19" s="181">
        <v>30</v>
      </c>
      <c r="S19" s="181">
        <v>386</v>
      </c>
      <c r="T19" s="191">
        <v>249</v>
      </c>
      <c r="U19" s="181">
        <v>0</v>
      </c>
      <c r="V19" s="181">
        <v>0</v>
      </c>
      <c r="W19" s="191">
        <v>0</v>
      </c>
      <c r="X19" s="181">
        <v>6</v>
      </c>
      <c r="Y19" s="181">
        <v>815</v>
      </c>
      <c r="Z19" s="224">
        <v>177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3.5709999999999999E-2</v>
      </c>
      <c r="F20" s="39">
        <v>4.5780000000000001E-2</v>
      </c>
      <c r="G20" s="39">
        <v>5.4219999999999997E-2</v>
      </c>
      <c r="H20" s="43">
        <v>1.7860000000000001E-2</v>
      </c>
      <c r="I20" s="39">
        <v>2.8600000000000001E-3</v>
      </c>
      <c r="J20" s="39">
        <v>1.958E-2</v>
      </c>
      <c r="K20" s="43">
        <v>7.1429999999999993E-2</v>
      </c>
      <c r="L20" s="39">
        <v>1.001E-2</v>
      </c>
      <c r="M20" s="44">
        <v>5.4219999999999997E-2</v>
      </c>
      <c r="N20" s="865"/>
      <c r="O20" s="43">
        <v>0.23214000000000001</v>
      </c>
      <c r="P20" s="39">
        <v>0.36862</v>
      </c>
      <c r="Q20" s="39">
        <v>0.23042000000000001</v>
      </c>
      <c r="R20" s="43">
        <v>0.53571000000000002</v>
      </c>
      <c r="S20" s="39">
        <v>0.18407000000000001</v>
      </c>
      <c r="T20" s="39">
        <v>0.375</v>
      </c>
      <c r="U20" s="43" t="s">
        <v>472</v>
      </c>
      <c r="V20" s="39" t="s">
        <v>472</v>
      </c>
      <c r="W20" s="39" t="s">
        <v>472</v>
      </c>
      <c r="X20" s="43">
        <v>0.10714</v>
      </c>
      <c r="Y20" s="39">
        <v>0.38865</v>
      </c>
      <c r="Z20" s="47">
        <v>0.26656999999999997</v>
      </c>
      <c r="AA20" s="563"/>
    </row>
    <row r="21" spans="1:27" s="21" customFormat="1" ht="12.75" customHeight="1">
      <c r="A21" s="785" t="s">
        <v>69</v>
      </c>
      <c r="B21" s="181">
        <v>1675</v>
      </c>
      <c r="C21" s="181">
        <v>162279</v>
      </c>
      <c r="D21" s="191">
        <v>20500</v>
      </c>
      <c r="E21" s="181">
        <v>344</v>
      </c>
      <c r="F21" s="181">
        <v>8107</v>
      </c>
      <c r="G21" s="191">
        <v>4338</v>
      </c>
      <c r="H21" s="181">
        <v>92</v>
      </c>
      <c r="I21" s="181">
        <v>1356</v>
      </c>
      <c r="J21" s="191">
        <v>1154</v>
      </c>
      <c r="K21" s="181">
        <v>304</v>
      </c>
      <c r="L21" s="181">
        <v>3130</v>
      </c>
      <c r="M21" s="191">
        <v>3340</v>
      </c>
      <c r="N21" s="865" t="s">
        <v>69</v>
      </c>
      <c r="O21" s="181">
        <v>287</v>
      </c>
      <c r="P21" s="181">
        <v>42132</v>
      </c>
      <c r="Q21" s="191">
        <v>3975</v>
      </c>
      <c r="R21" s="181">
        <v>564</v>
      </c>
      <c r="S21" s="181">
        <v>58701</v>
      </c>
      <c r="T21" s="191">
        <v>6299</v>
      </c>
      <c r="U21" s="181">
        <v>8</v>
      </c>
      <c r="V21" s="181">
        <v>4322</v>
      </c>
      <c r="W21" s="191">
        <v>73</v>
      </c>
      <c r="X21" s="181">
        <v>76</v>
      </c>
      <c r="Y21" s="181">
        <v>44531</v>
      </c>
      <c r="Z21" s="224">
        <v>1321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0.20537</v>
      </c>
      <c r="F22" s="39">
        <v>4.9959999999999997E-2</v>
      </c>
      <c r="G22" s="39">
        <v>0.21160999999999999</v>
      </c>
      <c r="H22" s="43">
        <v>5.493E-2</v>
      </c>
      <c r="I22" s="39">
        <v>8.3599999999999994E-3</v>
      </c>
      <c r="J22" s="39">
        <v>5.629E-2</v>
      </c>
      <c r="K22" s="43">
        <v>0.18149000000000001</v>
      </c>
      <c r="L22" s="39">
        <v>1.9290000000000002E-2</v>
      </c>
      <c r="M22" s="44">
        <v>0.16292999999999999</v>
      </c>
      <c r="N22" s="865"/>
      <c r="O22" s="43">
        <v>0.17133999999999999</v>
      </c>
      <c r="P22" s="39">
        <v>0.25963000000000003</v>
      </c>
      <c r="Q22" s="39">
        <v>0.19389999999999999</v>
      </c>
      <c r="R22" s="43">
        <v>0.33672000000000002</v>
      </c>
      <c r="S22" s="39">
        <v>0.36173</v>
      </c>
      <c r="T22" s="39">
        <v>0.30726999999999999</v>
      </c>
      <c r="U22" s="43">
        <v>4.7800000000000004E-3</v>
      </c>
      <c r="V22" s="39">
        <v>2.6630000000000001E-2</v>
      </c>
      <c r="W22" s="39">
        <v>3.5599999999999998E-3</v>
      </c>
      <c r="X22" s="43">
        <v>4.5370000000000001E-2</v>
      </c>
      <c r="Y22" s="39">
        <v>0.27440999999999999</v>
      </c>
      <c r="Z22" s="47">
        <v>6.4439999999999997E-2</v>
      </c>
      <c r="AA22" s="563"/>
    </row>
    <row r="23" spans="1:27" s="21" customFormat="1" ht="12.75" customHeight="1">
      <c r="A23" s="785" t="s">
        <v>70</v>
      </c>
      <c r="B23" s="181">
        <v>2376</v>
      </c>
      <c r="C23" s="181">
        <v>125824</v>
      </c>
      <c r="D23" s="191">
        <v>25146</v>
      </c>
      <c r="E23" s="181">
        <v>263</v>
      </c>
      <c r="F23" s="181">
        <v>5805</v>
      </c>
      <c r="G23" s="191">
        <v>3618</v>
      </c>
      <c r="H23" s="181">
        <v>152</v>
      </c>
      <c r="I23" s="181">
        <v>3495</v>
      </c>
      <c r="J23" s="191">
        <v>1409</v>
      </c>
      <c r="K23" s="181">
        <v>402</v>
      </c>
      <c r="L23" s="181">
        <v>5685</v>
      </c>
      <c r="M23" s="191">
        <v>4568</v>
      </c>
      <c r="N23" s="865" t="s">
        <v>70</v>
      </c>
      <c r="O23" s="181">
        <v>430</v>
      </c>
      <c r="P23" s="181">
        <v>32449</v>
      </c>
      <c r="Q23" s="191">
        <v>4118</v>
      </c>
      <c r="R23" s="181">
        <v>854</v>
      </c>
      <c r="S23" s="181">
        <v>51584</v>
      </c>
      <c r="T23" s="191">
        <v>8165</v>
      </c>
      <c r="U23" s="181">
        <v>168</v>
      </c>
      <c r="V23" s="181">
        <v>17788</v>
      </c>
      <c r="W23" s="191">
        <v>2024</v>
      </c>
      <c r="X23" s="181">
        <v>107</v>
      </c>
      <c r="Y23" s="181">
        <v>9018</v>
      </c>
      <c r="Z23" s="224">
        <v>1244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0.11069</v>
      </c>
      <c r="F24" s="39">
        <v>4.614E-2</v>
      </c>
      <c r="G24" s="39">
        <v>0.14388000000000001</v>
      </c>
      <c r="H24" s="43">
        <v>6.3969999999999999E-2</v>
      </c>
      <c r="I24" s="39">
        <v>2.7779999999999999E-2</v>
      </c>
      <c r="J24" s="39">
        <v>5.6030000000000003E-2</v>
      </c>
      <c r="K24" s="43">
        <v>0.16919000000000001</v>
      </c>
      <c r="L24" s="39">
        <v>4.5179999999999998E-2</v>
      </c>
      <c r="M24" s="44">
        <v>0.18165999999999999</v>
      </c>
      <c r="N24" s="865"/>
      <c r="O24" s="43">
        <v>0.18098</v>
      </c>
      <c r="P24" s="39">
        <v>0.25789000000000001</v>
      </c>
      <c r="Q24" s="39">
        <v>0.16375999999999999</v>
      </c>
      <c r="R24" s="43">
        <v>0.35943000000000003</v>
      </c>
      <c r="S24" s="39">
        <v>0.40997</v>
      </c>
      <c r="T24" s="39">
        <v>0.32469999999999999</v>
      </c>
      <c r="U24" s="43">
        <v>7.0709999999999995E-2</v>
      </c>
      <c r="V24" s="39">
        <v>0.14137</v>
      </c>
      <c r="W24" s="39">
        <v>8.0490000000000006E-2</v>
      </c>
      <c r="X24" s="43">
        <v>4.5030000000000001E-2</v>
      </c>
      <c r="Y24" s="39">
        <v>7.1669999999999998E-2</v>
      </c>
      <c r="Z24" s="47">
        <v>4.947E-2</v>
      </c>
      <c r="AA24" s="563"/>
    </row>
    <row r="25" spans="1:27" s="21" customFormat="1" ht="12.75" customHeight="1">
      <c r="A25" s="785" t="s">
        <v>71</v>
      </c>
      <c r="B25" s="181">
        <v>896</v>
      </c>
      <c r="C25" s="181">
        <v>46532</v>
      </c>
      <c r="D25" s="191">
        <v>10182</v>
      </c>
      <c r="E25" s="181">
        <v>54</v>
      </c>
      <c r="F25" s="181">
        <v>490</v>
      </c>
      <c r="G25" s="191">
        <v>967</v>
      </c>
      <c r="H25" s="181">
        <v>19</v>
      </c>
      <c r="I25" s="181">
        <v>223</v>
      </c>
      <c r="J25" s="191">
        <v>238</v>
      </c>
      <c r="K25" s="181">
        <v>99</v>
      </c>
      <c r="L25" s="181">
        <v>1280</v>
      </c>
      <c r="M25" s="191">
        <v>1630</v>
      </c>
      <c r="N25" s="865" t="s">
        <v>71</v>
      </c>
      <c r="O25" s="181">
        <v>418</v>
      </c>
      <c r="P25" s="181">
        <v>27835</v>
      </c>
      <c r="Q25" s="191">
        <v>3850</v>
      </c>
      <c r="R25" s="181">
        <v>209</v>
      </c>
      <c r="S25" s="181">
        <v>6170</v>
      </c>
      <c r="T25" s="191">
        <v>2400</v>
      </c>
      <c r="U25" s="181">
        <v>66</v>
      </c>
      <c r="V25" s="181">
        <v>9089</v>
      </c>
      <c r="W25" s="191">
        <v>749</v>
      </c>
      <c r="X25" s="181">
        <v>31</v>
      </c>
      <c r="Y25" s="181">
        <v>1445</v>
      </c>
      <c r="Z25" s="224">
        <v>348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6.0269999999999997E-2</v>
      </c>
      <c r="F26" s="39">
        <v>1.0529999999999999E-2</v>
      </c>
      <c r="G26" s="39">
        <v>9.4969999999999999E-2</v>
      </c>
      <c r="H26" s="43">
        <v>2.121E-2</v>
      </c>
      <c r="I26" s="39">
        <v>4.79E-3</v>
      </c>
      <c r="J26" s="39">
        <v>2.3369999999999998E-2</v>
      </c>
      <c r="K26" s="43">
        <v>0.11049</v>
      </c>
      <c r="L26" s="39">
        <v>2.751E-2</v>
      </c>
      <c r="M26" s="44">
        <v>0.16009000000000001</v>
      </c>
      <c r="N26" s="865"/>
      <c r="O26" s="43">
        <v>0.46651999999999999</v>
      </c>
      <c r="P26" s="39">
        <v>0.59819</v>
      </c>
      <c r="Q26" s="39">
        <v>0.37812000000000001</v>
      </c>
      <c r="R26" s="43">
        <v>0.23326</v>
      </c>
      <c r="S26" s="39">
        <v>0.1326</v>
      </c>
      <c r="T26" s="39">
        <v>0.23571</v>
      </c>
      <c r="U26" s="43">
        <v>7.3660000000000003E-2</v>
      </c>
      <c r="V26" s="39">
        <v>0.19533</v>
      </c>
      <c r="W26" s="39">
        <v>7.356E-2</v>
      </c>
      <c r="X26" s="43">
        <v>3.4599999999999999E-2</v>
      </c>
      <c r="Y26" s="39">
        <v>3.1050000000000001E-2</v>
      </c>
      <c r="Z26" s="47">
        <v>3.4180000000000002E-2</v>
      </c>
      <c r="AA26" s="563"/>
    </row>
    <row r="27" spans="1:27" s="21" customFormat="1" ht="12.75" customHeight="1">
      <c r="A27" s="785" t="s">
        <v>72</v>
      </c>
      <c r="B27" s="181">
        <v>417</v>
      </c>
      <c r="C27" s="181">
        <v>13680</v>
      </c>
      <c r="D27" s="191">
        <v>6284</v>
      </c>
      <c r="E27" s="181">
        <v>2</v>
      </c>
      <c r="F27" s="181">
        <v>24</v>
      </c>
      <c r="G27" s="191">
        <v>22</v>
      </c>
      <c r="H27" s="181">
        <v>0</v>
      </c>
      <c r="I27" s="181">
        <v>0</v>
      </c>
      <c r="J27" s="191">
        <v>0</v>
      </c>
      <c r="K27" s="181">
        <v>0</v>
      </c>
      <c r="L27" s="181">
        <v>0</v>
      </c>
      <c r="M27" s="191">
        <v>0</v>
      </c>
      <c r="N27" s="865" t="s">
        <v>72</v>
      </c>
      <c r="O27" s="181">
        <v>89</v>
      </c>
      <c r="P27" s="181">
        <v>6077</v>
      </c>
      <c r="Q27" s="191">
        <v>1231</v>
      </c>
      <c r="R27" s="181">
        <v>11</v>
      </c>
      <c r="S27" s="181">
        <v>100</v>
      </c>
      <c r="T27" s="191">
        <v>59</v>
      </c>
      <c r="U27" s="181">
        <v>313</v>
      </c>
      <c r="V27" s="181">
        <v>7384</v>
      </c>
      <c r="W27" s="191">
        <v>4968</v>
      </c>
      <c r="X27" s="181">
        <v>2</v>
      </c>
      <c r="Y27" s="181">
        <v>95</v>
      </c>
      <c r="Z27" s="224">
        <v>4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4.7999999999999996E-3</v>
      </c>
      <c r="F28" s="39">
        <v>1.75E-3</v>
      </c>
      <c r="G28" s="39">
        <v>3.5000000000000001E-3</v>
      </c>
      <c r="H28" s="43" t="s">
        <v>472</v>
      </c>
      <c r="I28" s="39" t="s">
        <v>472</v>
      </c>
      <c r="J28" s="39" t="s">
        <v>472</v>
      </c>
      <c r="K28" s="43" t="s">
        <v>472</v>
      </c>
      <c r="L28" s="39" t="s">
        <v>472</v>
      </c>
      <c r="M28" s="44" t="s">
        <v>472</v>
      </c>
      <c r="N28" s="865"/>
      <c r="O28" s="43">
        <v>0.21343000000000001</v>
      </c>
      <c r="P28" s="39">
        <v>0.44423000000000001</v>
      </c>
      <c r="Q28" s="39">
        <v>0.19589000000000001</v>
      </c>
      <c r="R28" s="43">
        <v>2.6380000000000001E-2</v>
      </c>
      <c r="S28" s="39">
        <v>7.3099999999999997E-3</v>
      </c>
      <c r="T28" s="39">
        <v>9.3900000000000008E-3</v>
      </c>
      <c r="U28" s="43">
        <v>0.75060000000000004</v>
      </c>
      <c r="V28" s="39">
        <v>0.53976999999999997</v>
      </c>
      <c r="W28" s="39">
        <v>0.79057999999999995</v>
      </c>
      <c r="X28" s="43">
        <v>4.7999999999999996E-3</v>
      </c>
      <c r="Y28" s="39">
        <v>6.94E-3</v>
      </c>
      <c r="Z28" s="47">
        <v>6.4000000000000005E-4</v>
      </c>
      <c r="AA28" s="563"/>
    </row>
    <row r="29" spans="1:27" s="21" customFormat="1" ht="12.75" customHeight="1">
      <c r="A29" s="785" t="s">
        <v>73</v>
      </c>
      <c r="B29" s="181">
        <v>183</v>
      </c>
      <c r="C29" s="181">
        <v>11100</v>
      </c>
      <c r="D29" s="191">
        <v>2554</v>
      </c>
      <c r="E29" s="181">
        <v>34</v>
      </c>
      <c r="F29" s="181">
        <v>325</v>
      </c>
      <c r="G29" s="191">
        <v>442</v>
      </c>
      <c r="H29" s="181">
        <v>2</v>
      </c>
      <c r="I29" s="181">
        <v>12</v>
      </c>
      <c r="J29" s="191">
        <v>44</v>
      </c>
      <c r="K29" s="181">
        <v>76</v>
      </c>
      <c r="L29" s="181">
        <v>622</v>
      </c>
      <c r="M29" s="191">
        <v>1090</v>
      </c>
      <c r="N29" s="865" t="s">
        <v>73</v>
      </c>
      <c r="O29" s="181">
        <v>35</v>
      </c>
      <c r="P29" s="181">
        <v>1871</v>
      </c>
      <c r="Q29" s="191">
        <v>329</v>
      </c>
      <c r="R29" s="181">
        <v>31</v>
      </c>
      <c r="S29" s="181">
        <v>8053</v>
      </c>
      <c r="T29" s="191">
        <v>592</v>
      </c>
      <c r="U29" s="181">
        <v>0</v>
      </c>
      <c r="V29" s="181">
        <v>0</v>
      </c>
      <c r="W29" s="191">
        <v>0</v>
      </c>
      <c r="X29" s="181">
        <v>5</v>
      </c>
      <c r="Y29" s="181">
        <v>217</v>
      </c>
      <c r="Z29" s="224">
        <v>57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0.18579000000000001</v>
      </c>
      <c r="F30" s="39">
        <v>2.928E-2</v>
      </c>
      <c r="G30" s="39">
        <v>0.17305999999999999</v>
      </c>
      <c r="H30" s="43">
        <v>1.093E-2</v>
      </c>
      <c r="I30" s="39">
        <v>1.08E-3</v>
      </c>
      <c r="J30" s="39">
        <v>1.7229999999999999E-2</v>
      </c>
      <c r="K30" s="43">
        <v>0.4153</v>
      </c>
      <c r="L30" s="39">
        <v>5.604E-2</v>
      </c>
      <c r="M30" s="44">
        <v>0.42677999999999999</v>
      </c>
      <c r="N30" s="865"/>
      <c r="O30" s="43">
        <v>0.19126000000000001</v>
      </c>
      <c r="P30" s="39">
        <v>0.16855999999999999</v>
      </c>
      <c r="Q30" s="39">
        <v>0.12881999999999999</v>
      </c>
      <c r="R30" s="43">
        <v>0.1694</v>
      </c>
      <c r="S30" s="39">
        <v>0.72550000000000003</v>
      </c>
      <c r="T30" s="39">
        <v>0.23179</v>
      </c>
      <c r="U30" s="43" t="s">
        <v>472</v>
      </c>
      <c r="V30" s="39" t="s">
        <v>472</v>
      </c>
      <c r="W30" s="39" t="s">
        <v>472</v>
      </c>
      <c r="X30" s="43">
        <v>2.7320000000000001E-2</v>
      </c>
      <c r="Y30" s="39">
        <v>1.9550000000000001E-2</v>
      </c>
      <c r="Z30" s="47">
        <v>2.232E-2</v>
      </c>
      <c r="AA30" s="563"/>
    </row>
    <row r="31" spans="1:27" s="21" customFormat="1" ht="12.75" customHeight="1">
      <c r="A31" s="785" t="s">
        <v>74</v>
      </c>
      <c r="B31" s="181">
        <v>153</v>
      </c>
      <c r="C31" s="181">
        <v>8073</v>
      </c>
      <c r="D31" s="191">
        <v>1060</v>
      </c>
      <c r="E31" s="181">
        <v>11</v>
      </c>
      <c r="F31" s="181">
        <v>942</v>
      </c>
      <c r="G31" s="191">
        <v>164</v>
      </c>
      <c r="H31" s="181">
        <v>4</v>
      </c>
      <c r="I31" s="181">
        <v>21</v>
      </c>
      <c r="J31" s="191">
        <v>27</v>
      </c>
      <c r="K31" s="181">
        <v>10</v>
      </c>
      <c r="L31" s="181">
        <v>154</v>
      </c>
      <c r="M31" s="191">
        <v>93</v>
      </c>
      <c r="N31" s="865" t="s">
        <v>74</v>
      </c>
      <c r="O31" s="181">
        <v>21</v>
      </c>
      <c r="P31" s="181">
        <v>1951</v>
      </c>
      <c r="Q31" s="191">
        <v>328</v>
      </c>
      <c r="R31" s="181">
        <v>27</v>
      </c>
      <c r="S31" s="181">
        <v>380</v>
      </c>
      <c r="T31" s="191">
        <v>136</v>
      </c>
      <c r="U31" s="181">
        <v>77</v>
      </c>
      <c r="V31" s="181">
        <v>3601</v>
      </c>
      <c r="W31" s="191">
        <v>289</v>
      </c>
      <c r="X31" s="181">
        <v>3</v>
      </c>
      <c r="Y31" s="181">
        <v>1024</v>
      </c>
      <c r="Z31" s="224">
        <v>23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7.1900000000000006E-2</v>
      </c>
      <c r="F32" s="39">
        <v>0.11669</v>
      </c>
      <c r="G32" s="39">
        <v>0.15472</v>
      </c>
      <c r="H32" s="43">
        <v>2.614E-2</v>
      </c>
      <c r="I32" s="39">
        <v>2.5999999999999999E-3</v>
      </c>
      <c r="J32" s="39">
        <v>2.547E-2</v>
      </c>
      <c r="K32" s="43">
        <v>6.5360000000000001E-2</v>
      </c>
      <c r="L32" s="39">
        <v>1.908E-2</v>
      </c>
      <c r="M32" s="44">
        <v>8.7739999999999999E-2</v>
      </c>
      <c r="N32" s="865"/>
      <c r="O32" s="43">
        <v>0.13725000000000001</v>
      </c>
      <c r="P32" s="39">
        <v>0.24167</v>
      </c>
      <c r="Q32" s="39">
        <v>0.30942999999999998</v>
      </c>
      <c r="R32" s="43">
        <v>0.17646999999999999</v>
      </c>
      <c r="S32" s="39">
        <v>4.7070000000000001E-2</v>
      </c>
      <c r="T32" s="39">
        <v>0.1283</v>
      </c>
      <c r="U32" s="43">
        <v>0.50327</v>
      </c>
      <c r="V32" s="39">
        <v>0.44605</v>
      </c>
      <c r="W32" s="39">
        <v>0.27263999999999999</v>
      </c>
      <c r="X32" s="43">
        <v>1.9609999999999999E-2</v>
      </c>
      <c r="Y32" s="39">
        <v>0.12684000000000001</v>
      </c>
      <c r="Z32" s="47">
        <v>2.1700000000000001E-2</v>
      </c>
      <c r="AA32" s="563"/>
    </row>
    <row r="33" spans="1:27" s="21" customFormat="1" ht="12.75" customHeight="1">
      <c r="A33" s="785" t="s">
        <v>75</v>
      </c>
      <c r="B33" s="181">
        <v>1233</v>
      </c>
      <c r="C33" s="181">
        <v>76455</v>
      </c>
      <c r="D33" s="191">
        <v>15093</v>
      </c>
      <c r="E33" s="181">
        <v>52</v>
      </c>
      <c r="F33" s="181">
        <v>379</v>
      </c>
      <c r="G33" s="191">
        <v>376</v>
      </c>
      <c r="H33" s="181">
        <v>17</v>
      </c>
      <c r="I33" s="181">
        <v>286</v>
      </c>
      <c r="J33" s="191">
        <v>220</v>
      </c>
      <c r="K33" s="181">
        <v>83</v>
      </c>
      <c r="L33" s="181">
        <v>866</v>
      </c>
      <c r="M33" s="191">
        <v>790</v>
      </c>
      <c r="N33" s="865" t="s">
        <v>75</v>
      </c>
      <c r="O33" s="181">
        <v>795</v>
      </c>
      <c r="P33" s="181">
        <v>64687</v>
      </c>
      <c r="Q33" s="191">
        <v>10601</v>
      </c>
      <c r="R33" s="181">
        <v>203</v>
      </c>
      <c r="S33" s="181">
        <v>6339</v>
      </c>
      <c r="T33" s="191">
        <v>2436</v>
      </c>
      <c r="U33" s="181">
        <v>7</v>
      </c>
      <c r="V33" s="181">
        <v>1579</v>
      </c>
      <c r="W33" s="191">
        <v>96</v>
      </c>
      <c r="X33" s="181">
        <v>76</v>
      </c>
      <c r="Y33" s="181">
        <v>2319</v>
      </c>
      <c r="Z33" s="224">
        <v>574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4.2169999999999999E-2</v>
      </c>
      <c r="F34" s="39">
        <v>4.96E-3</v>
      </c>
      <c r="G34" s="39">
        <v>2.4910000000000002E-2</v>
      </c>
      <c r="H34" s="43">
        <v>1.379E-2</v>
      </c>
      <c r="I34" s="39">
        <v>3.7399999999999998E-3</v>
      </c>
      <c r="J34" s="39">
        <v>1.4579999999999999E-2</v>
      </c>
      <c r="K34" s="43">
        <v>6.7320000000000005E-2</v>
      </c>
      <c r="L34" s="39">
        <v>1.133E-2</v>
      </c>
      <c r="M34" s="44">
        <v>5.2339999999999998E-2</v>
      </c>
      <c r="N34" s="865"/>
      <c r="O34" s="43">
        <v>0.64476999999999995</v>
      </c>
      <c r="P34" s="39">
        <v>0.84608000000000005</v>
      </c>
      <c r="Q34" s="39">
        <v>0.70238</v>
      </c>
      <c r="R34" s="43">
        <v>0.16464000000000001</v>
      </c>
      <c r="S34" s="39">
        <v>8.2909999999999998E-2</v>
      </c>
      <c r="T34" s="39">
        <v>0.16139999999999999</v>
      </c>
      <c r="U34" s="43">
        <v>5.6800000000000002E-3</v>
      </c>
      <c r="V34" s="39">
        <v>2.0650000000000002E-2</v>
      </c>
      <c r="W34" s="39">
        <v>6.3600000000000002E-3</v>
      </c>
      <c r="X34" s="43">
        <v>6.164E-2</v>
      </c>
      <c r="Y34" s="39">
        <v>3.0329999999999999E-2</v>
      </c>
      <c r="Z34" s="47">
        <v>3.8030000000000001E-2</v>
      </c>
      <c r="AA34" s="563"/>
    </row>
    <row r="35" spans="1:27" s="21" customFormat="1" ht="12.75" customHeight="1">
      <c r="A35" s="786" t="s">
        <v>76</v>
      </c>
      <c r="B35" s="181">
        <v>139</v>
      </c>
      <c r="C35" s="181">
        <v>4047</v>
      </c>
      <c r="D35" s="191">
        <v>1342</v>
      </c>
      <c r="E35" s="181">
        <v>12</v>
      </c>
      <c r="F35" s="181">
        <v>88</v>
      </c>
      <c r="G35" s="191">
        <v>127</v>
      </c>
      <c r="H35" s="181">
        <v>0</v>
      </c>
      <c r="I35" s="181">
        <v>0</v>
      </c>
      <c r="J35" s="191">
        <v>0</v>
      </c>
      <c r="K35" s="181">
        <v>26</v>
      </c>
      <c r="L35" s="181">
        <v>377</v>
      </c>
      <c r="M35" s="191">
        <v>271</v>
      </c>
      <c r="N35" s="867" t="s">
        <v>76</v>
      </c>
      <c r="O35" s="181">
        <v>62</v>
      </c>
      <c r="P35" s="181">
        <v>2853</v>
      </c>
      <c r="Q35" s="191">
        <v>541</v>
      </c>
      <c r="R35" s="181">
        <v>37</v>
      </c>
      <c r="S35" s="181">
        <v>427</v>
      </c>
      <c r="T35" s="191">
        <v>383</v>
      </c>
      <c r="U35" s="181">
        <v>0</v>
      </c>
      <c r="V35" s="181">
        <v>0</v>
      </c>
      <c r="W35" s="191">
        <v>0</v>
      </c>
      <c r="X35" s="181">
        <v>2</v>
      </c>
      <c r="Y35" s="181">
        <v>302</v>
      </c>
      <c r="Z35" s="224">
        <v>20</v>
      </c>
      <c r="AA35" s="404"/>
    </row>
    <row r="36" spans="1:27" s="45" customFormat="1" ht="12.75" customHeight="1">
      <c r="A36" s="787"/>
      <c r="B36" s="232">
        <v>1</v>
      </c>
      <c r="C36" s="233">
        <v>1</v>
      </c>
      <c r="D36" s="233">
        <v>1</v>
      </c>
      <c r="E36" s="234">
        <v>8.6330000000000004E-2</v>
      </c>
      <c r="F36" s="235">
        <v>2.1739999999999999E-2</v>
      </c>
      <c r="G36" s="235">
        <v>9.4630000000000006E-2</v>
      </c>
      <c r="H36" s="234" t="s">
        <v>472</v>
      </c>
      <c r="I36" s="235" t="s">
        <v>472</v>
      </c>
      <c r="J36" s="235" t="s">
        <v>472</v>
      </c>
      <c r="K36" s="234">
        <v>0.18704999999999999</v>
      </c>
      <c r="L36" s="235">
        <v>9.3160000000000007E-2</v>
      </c>
      <c r="M36" s="236">
        <v>0.20194000000000001</v>
      </c>
      <c r="N36" s="868"/>
      <c r="O36" s="235">
        <v>0.44603999999999999</v>
      </c>
      <c r="P36" s="235">
        <v>0.70496999999999999</v>
      </c>
      <c r="Q36" s="235">
        <v>0.40312999999999999</v>
      </c>
      <c r="R36" s="234">
        <v>0.26618999999999998</v>
      </c>
      <c r="S36" s="235">
        <v>0.10551000000000001</v>
      </c>
      <c r="T36" s="235">
        <v>0.28538999999999998</v>
      </c>
      <c r="U36" s="234" t="s">
        <v>472</v>
      </c>
      <c r="V36" s="235" t="s">
        <v>472</v>
      </c>
      <c r="W36" s="235" t="s">
        <v>472</v>
      </c>
      <c r="X36" s="234">
        <v>1.439E-2</v>
      </c>
      <c r="Y36" s="235">
        <v>7.4620000000000006E-2</v>
      </c>
      <c r="Z36" s="245">
        <v>1.49E-2</v>
      </c>
      <c r="AA36" s="563"/>
    </row>
    <row r="37" spans="1:27" s="24" customFormat="1" ht="12.75" customHeight="1">
      <c r="A37" s="838" t="s">
        <v>85</v>
      </c>
      <c r="B37" s="180">
        <v>14620</v>
      </c>
      <c r="C37" s="180">
        <v>715713</v>
      </c>
      <c r="D37" s="237">
        <v>156138</v>
      </c>
      <c r="E37" s="180">
        <v>1374</v>
      </c>
      <c r="F37" s="180">
        <v>27434</v>
      </c>
      <c r="G37" s="237">
        <v>17789</v>
      </c>
      <c r="H37" s="180">
        <v>587</v>
      </c>
      <c r="I37" s="180">
        <v>11991</v>
      </c>
      <c r="J37" s="237">
        <v>6752</v>
      </c>
      <c r="K37" s="180">
        <v>1908</v>
      </c>
      <c r="L37" s="180">
        <v>22212</v>
      </c>
      <c r="M37" s="237">
        <v>21912</v>
      </c>
      <c r="N37" s="883" t="s">
        <v>85</v>
      </c>
      <c r="O37" s="180">
        <v>4248</v>
      </c>
      <c r="P37" s="180">
        <v>293031</v>
      </c>
      <c r="Q37" s="237">
        <v>44705</v>
      </c>
      <c r="R37" s="180">
        <v>4784</v>
      </c>
      <c r="S37" s="180">
        <v>196611</v>
      </c>
      <c r="T37" s="237">
        <v>46729</v>
      </c>
      <c r="U37" s="180">
        <v>951</v>
      </c>
      <c r="V37" s="180">
        <v>66541</v>
      </c>
      <c r="W37" s="237">
        <v>11387</v>
      </c>
      <c r="X37" s="180">
        <v>768</v>
      </c>
      <c r="Y37" s="180">
        <v>97893</v>
      </c>
      <c r="Z37" s="228">
        <v>6864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9.3979999999999994E-2</v>
      </c>
      <c r="F38" s="243">
        <v>3.8330000000000003E-2</v>
      </c>
      <c r="G38" s="243">
        <v>0.11393</v>
      </c>
      <c r="H38" s="242">
        <v>4.0149999999999998E-2</v>
      </c>
      <c r="I38" s="243">
        <v>1.6750000000000001E-2</v>
      </c>
      <c r="J38" s="243">
        <v>4.3240000000000001E-2</v>
      </c>
      <c r="K38" s="242">
        <v>0.13050999999999999</v>
      </c>
      <c r="L38" s="243">
        <v>3.1029999999999999E-2</v>
      </c>
      <c r="M38" s="401">
        <v>0.14033999999999999</v>
      </c>
      <c r="N38" s="870"/>
      <c r="O38" s="242">
        <v>0.29055999999999998</v>
      </c>
      <c r="P38" s="243">
        <v>0.40943000000000002</v>
      </c>
      <c r="Q38" s="243">
        <v>0.28632000000000002</v>
      </c>
      <c r="R38" s="242">
        <v>0.32722000000000001</v>
      </c>
      <c r="S38" s="243">
        <v>0.27471000000000001</v>
      </c>
      <c r="T38" s="243">
        <v>0.29927999999999999</v>
      </c>
      <c r="U38" s="242">
        <v>6.5049999999999997E-2</v>
      </c>
      <c r="V38" s="243">
        <v>9.2969999999999997E-2</v>
      </c>
      <c r="W38" s="243">
        <v>7.2929999999999995E-2</v>
      </c>
      <c r="X38" s="242">
        <v>5.253E-2</v>
      </c>
      <c r="Y38" s="243">
        <v>0.13678000000000001</v>
      </c>
      <c r="Z38" s="246">
        <v>4.3959999999999999E-2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539" customFormat="1" ht="11.25"/>
    <row r="42" spans="1:27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</row>
    <row r="43" spans="1:27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</row>
    <row r="44" spans="1:27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</row>
    <row r="45" spans="1:27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</row>
    <row r="47" spans="1:27" s="49" customFormat="1" ht="44.25">
      <c r="A47" s="48"/>
      <c r="AA47" s="565"/>
    </row>
  </sheetData>
  <mergeCells count="53">
    <mergeCell ref="A45:E45"/>
    <mergeCell ref="N45:R45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15:A16"/>
    <mergeCell ref="N15:N16"/>
    <mergeCell ref="A13:A14"/>
    <mergeCell ref="AB3:AF11"/>
    <mergeCell ref="A5:A6"/>
    <mergeCell ref="N5:N6"/>
    <mergeCell ref="A7:A8"/>
    <mergeCell ref="N7:N8"/>
    <mergeCell ref="A9:A10"/>
    <mergeCell ref="O3:Q3"/>
    <mergeCell ref="R3:T3"/>
    <mergeCell ref="U3:W3"/>
    <mergeCell ref="N9:N10"/>
    <mergeCell ref="A11:A12"/>
    <mergeCell ref="N11:N12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 A8 A10 A12 A14 A16 A18 A20 A22 A24 A26 A28 A30 A32 A34 A36">
    <cfRule type="cellIs" dxfId="524" priority="412" stopIfTrue="1" operator="equal">
      <formula>1</formula>
    </cfRule>
    <cfRule type="cellIs" dxfId="523" priority="413" stopIfTrue="1" operator="lessThan">
      <formula>0.0005</formula>
    </cfRule>
  </conditionalFormatting>
  <conditionalFormatting sqref="A5:Z5">
    <cfRule type="cellIs" dxfId="522" priority="193" stopIfTrue="1" operator="equal">
      <formula>0</formula>
    </cfRule>
  </conditionalFormatting>
  <conditionalFormatting sqref="A9:Z9">
    <cfRule type="cellIs" dxfId="521" priority="169" stopIfTrue="1" operator="equal">
      <formula>0</formula>
    </cfRule>
  </conditionalFormatting>
  <conditionalFormatting sqref="A11:Z11">
    <cfRule type="cellIs" dxfId="520" priority="157" stopIfTrue="1" operator="equal">
      <formula>0</formula>
    </cfRule>
  </conditionalFormatting>
  <conditionalFormatting sqref="A13:Z13">
    <cfRule type="cellIs" dxfId="519" priority="145" stopIfTrue="1" operator="equal">
      <formula>0</formula>
    </cfRule>
  </conditionalFormatting>
  <conditionalFormatting sqref="A15:Z15">
    <cfRule type="cellIs" dxfId="518" priority="133" stopIfTrue="1" operator="equal">
      <formula>0</formula>
    </cfRule>
  </conditionalFormatting>
  <conditionalFormatting sqref="A17:Z17">
    <cfRule type="cellIs" dxfId="517" priority="121" stopIfTrue="1" operator="equal">
      <formula>0</formula>
    </cfRule>
  </conditionalFormatting>
  <conditionalFormatting sqref="A19:Z19">
    <cfRule type="cellIs" dxfId="516" priority="109" stopIfTrue="1" operator="equal">
      <formula>0</formula>
    </cfRule>
  </conditionalFormatting>
  <conditionalFormatting sqref="A21:Z21">
    <cfRule type="cellIs" dxfId="515" priority="97" stopIfTrue="1" operator="equal">
      <formula>0</formula>
    </cfRule>
  </conditionalFormatting>
  <conditionalFormatting sqref="A23:Z23">
    <cfRule type="cellIs" dxfId="514" priority="85" stopIfTrue="1" operator="equal">
      <formula>0</formula>
    </cfRule>
  </conditionalFormatting>
  <conditionalFormatting sqref="A25:Z25">
    <cfRule type="cellIs" dxfId="513" priority="73" stopIfTrue="1" operator="equal">
      <formula>0</formula>
    </cfRule>
  </conditionalFormatting>
  <conditionalFormatting sqref="A27:Z27">
    <cfRule type="cellIs" dxfId="512" priority="61" stopIfTrue="1" operator="equal">
      <formula>0</formula>
    </cfRule>
  </conditionalFormatting>
  <conditionalFormatting sqref="A29:Z29">
    <cfRule type="cellIs" dxfId="511" priority="49" stopIfTrue="1" operator="equal">
      <formula>0</formula>
    </cfRule>
  </conditionalFormatting>
  <conditionalFormatting sqref="A31:Z31">
    <cfRule type="cellIs" dxfId="510" priority="37" stopIfTrue="1" operator="equal">
      <formula>0</formula>
    </cfRule>
  </conditionalFormatting>
  <conditionalFormatting sqref="A33:Z33">
    <cfRule type="cellIs" dxfId="509" priority="25" stopIfTrue="1" operator="equal">
      <formula>0</formula>
    </cfRule>
  </conditionalFormatting>
  <conditionalFormatting sqref="A35:Z35">
    <cfRule type="cellIs" dxfId="508" priority="13" stopIfTrue="1" operator="equal">
      <formula>0</formula>
    </cfRule>
  </conditionalFormatting>
  <conditionalFormatting sqref="B7:M7">
    <cfRule type="cellIs" dxfId="507" priority="385" stopIfTrue="1" operator="equal">
      <formula>0</formula>
    </cfRule>
  </conditionalFormatting>
  <conditionalFormatting sqref="B37:M37">
    <cfRule type="cellIs" dxfId="506" priority="205" stopIfTrue="1" operator="equal">
      <formula>0</formula>
    </cfRule>
  </conditionalFormatting>
  <conditionalFormatting sqref="N6 N8 N10 N12 N14 N16 N18 N20 N22 N24 N26 N28 N30 N32 N34 N36">
    <cfRule type="cellIs" dxfId="505" priority="409" stopIfTrue="1" operator="equal">
      <formula>1</formula>
    </cfRule>
    <cfRule type="cellIs" dxfId="504" priority="410" stopIfTrue="1" operator="lessThan">
      <formula>0.0005</formula>
    </cfRule>
  </conditionalFormatting>
  <conditionalFormatting sqref="O7:Z7">
    <cfRule type="cellIs" dxfId="503" priority="181" stopIfTrue="1" operator="equal">
      <formula>0</formula>
    </cfRule>
  </conditionalFormatting>
  <conditionalFormatting sqref="O37:Z37">
    <cfRule type="cellIs" dxfId="502" priority="1" stopIfTrue="1" operator="equal">
      <formula>0</formula>
    </cfRule>
  </conditionalFormatting>
  <hyperlinks>
    <hyperlink ref="E43" r:id="rId1" xr:uid="{154C6197-78C7-4694-B295-8053BC0B002B}"/>
    <hyperlink ref="E43:G43" r:id="rId2" display="http://dx.doi.org/10.4232/1.14582 " xr:uid="{1FF2EBAD-CDE0-48C0-A2BE-FFFDA21C1564}"/>
    <hyperlink ref="R43" r:id="rId3" xr:uid="{8B7D74D8-4997-4055-B5D4-A9F1304513BC}"/>
    <hyperlink ref="R43:T43" r:id="rId4" display="http://dx.doi.org/10.4232/1.14582 " xr:uid="{E4009068-5737-4A3E-B2A1-B2B6FBA3BC35}"/>
    <hyperlink ref="A45" r:id="rId5" display="Publikation und Tabellen stehen unter der Lizenz CC BY-SA DEED 4.0." xr:uid="{D2C599C3-B4C9-4BDC-85B7-74B0BFB5F751}"/>
    <hyperlink ref="A45:E45" r:id="rId6" display="Die Tabellen stehen unter der Lizenz CC BY-SA DEED 4.0." xr:uid="{64B32F62-CE73-4740-A6C9-9C50C6238DAA}"/>
    <hyperlink ref="N45" r:id="rId7" display="Publikation und Tabellen stehen unter der Lizenz CC BY-SA DEED 4.0." xr:uid="{097D1785-5C07-48DF-B3B8-B8ED53F0F160}"/>
    <hyperlink ref="N45:R45" r:id="rId8" display="Die Tabellen stehen unter der Lizenz CC BY-SA DEED 4.0." xr:uid="{147B8C80-D2DA-4920-A42E-3ECA079A8F63}"/>
  </hyperlinks>
  <pageMargins left="0.78740157480314965" right="0.78740157480314965" top="0.98425196850393704" bottom="0.98425196850393704" header="0.51181102362204722" footer="0.51181102362204722"/>
  <pageSetup paperSize="9" scale="78" orientation="portrait" r:id="rId9"/>
  <headerFooter scaleWithDoc="0" alignWithMargins="0"/>
  <colBreaks count="1" manualBreakCount="1">
    <brk id="13" max="44" man="1"/>
  </colBreaks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AF24-9C5D-49E2-B0E6-EEA22B581A43}">
  <dimension ref="A5:H26"/>
  <sheetViews>
    <sheetView tabSelected="1" view="pageBreakPreview" zoomScaleNormal="100" zoomScaleSheetLayoutView="100" workbookViewId="0">
      <selection activeCell="A11" sqref="A11:G12"/>
    </sheetView>
  </sheetViews>
  <sheetFormatPr baseColWidth="10" defaultRowHeight="12.75"/>
  <cols>
    <col min="1" max="2" width="11.42578125" style="549"/>
    <col min="3" max="3" width="8.42578125" style="549" customWidth="1"/>
    <col min="4" max="16384" width="11.42578125" style="549"/>
  </cols>
  <sheetData>
    <row r="5" spans="1:7" ht="33.75">
      <c r="A5" s="754" t="s">
        <v>465</v>
      </c>
      <c r="B5" s="754"/>
      <c r="C5" s="754"/>
      <c r="D5" s="754" t="s">
        <v>465</v>
      </c>
      <c r="E5" s="754"/>
      <c r="F5" s="754"/>
      <c r="G5" s="754"/>
    </row>
    <row r="6" spans="1:7">
      <c r="A6" s="689"/>
    </row>
    <row r="7" spans="1:7" ht="45.75">
      <c r="A7" s="755" t="s">
        <v>464</v>
      </c>
      <c r="B7" s="755"/>
      <c r="C7" s="755"/>
      <c r="D7" s="755"/>
      <c r="E7" s="755"/>
      <c r="F7" s="755"/>
      <c r="G7" s="755"/>
    </row>
    <row r="9" spans="1:7" ht="33.75">
      <c r="A9" s="754" t="str">
        <f>"Berichtsjahr " &amp; 2023</f>
        <v>Berichtsjahr 2023</v>
      </c>
      <c r="B9" s="754"/>
      <c r="C9" s="754"/>
      <c r="D9" s="754"/>
      <c r="E9" s="754"/>
      <c r="F9" s="754"/>
      <c r="G9" s="754"/>
    </row>
    <row r="10" spans="1:7" ht="33.75">
      <c r="A10" s="696"/>
      <c r="B10" s="696"/>
      <c r="C10" s="696"/>
      <c r="D10" s="696"/>
      <c r="E10" s="696"/>
      <c r="F10" s="696"/>
      <c r="G10" s="696"/>
    </row>
    <row r="11" spans="1:7" ht="12.75" customHeight="1">
      <c r="A11" s="756" t="s">
        <v>539</v>
      </c>
      <c r="B11" s="756"/>
      <c r="C11" s="756"/>
      <c r="D11" s="756"/>
      <c r="E11" s="756"/>
      <c r="F11" s="756"/>
      <c r="G11" s="756"/>
    </row>
    <row r="12" spans="1:7" customFormat="1">
      <c r="A12" s="756"/>
      <c r="B12" s="756"/>
      <c r="C12" s="756"/>
      <c r="D12" s="756"/>
      <c r="E12" s="756"/>
      <c r="F12" s="756"/>
      <c r="G12" s="756"/>
    </row>
    <row r="13" spans="1:7" customFormat="1" ht="25.5">
      <c r="A13" s="734"/>
      <c r="B13" s="549"/>
      <c r="C13" s="734"/>
      <c r="D13" s="549"/>
      <c r="E13" s="735"/>
      <c r="F13" s="549"/>
      <c r="G13" s="735"/>
    </row>
    <row r="14" spans="1:7" customFormat="1" ht="25.5">
      <c r="A14" s="734"/>
      <c r="B14" s="549"/>
      <c r="C14" s="734"/>
      <c r="D14" s="549"/>
      <c r="E14" s="735"/>
      <c r="F14" s="549"/>
      <c r="G14" s="735"/>
    </row>
    <row r="15" spans="1:7" customFormat="1" ht="16.5" customHeight="1">
      <c r="A15" s="734"/>
      <c r="B15" s="549"/>
      <c r="C15" s="734"/>
      <c r="D15" s="549"/>
      <c r="E15" s="735"/>
      <c r="F15" s="549"/>
      <c r="G15" s="735"/>
    </row>
    <row r="16" spans="1:7" customFormat="1" ht="47.25" customHeight="1">
      <c r="A16" s="757" t="s">
        <v>540</v>
      </c>
      <c r="B16" s="758"/>
      <c r="C16" s="758"/>
      <c r="D16" s="758"/>
      <c r="E16" s="758"/>
      <c r="F16" s="758"/>
      <c r="G16" s="759"/>
    </row>
    <row r="17" spans="1:8" customFormat="1" ht="42" customHeight="1">
      <c r="A17" s="760" t="s">
        <v>541</v>
      </c>
      <c r="B17" s="761"/>
      <c r="C17" s="761"/>
      <c r="D17" s="761"/>
      <c r="E17" s="736"/>
      <c r="F17" s="736"/>
      <c r="G17" s="737"/>
    </row>
    <row r="18" spans="1:8" ht="15.75">
      <c r="A18" s="738" t="s">
        <v>542</v>
      </c>
      <c r="B18" s="739"/>
      <c r="C18" s="739"/>
      <c r="D18" s="739"/>
      <c r="E18" s="739"/>
      <c r="F18" s="739"/>
      <c r="G18" s="740"/>
    </row>
    <row r="19" spans="1:8" s="746" customFormat="1" ht="15.75">
      <c r="A19" s="741" t="s">
        <v>543</v>
      </c>
      <c r="B19" s="742"/>
      <c r="C19" s="742"/>
      <c r="D19" s="743" t="s">
        <v>544</v>
      </c>
      <c r="E19" s="744"/>
      <c r="F19" s="744"/>
      <c r="G19" s="745"/>
    </row>
    <row r="20" spans="1:8" customFormat="1">
      <c r="A20" s="750"/>
      <c r="B20" s="750"/>
      <c r="C20" s="751"/>
      <c r="D20" s="752"/>
      <c r="E20" s="752"/>
      <c r="F20" s="752"/>
      <c r="G20" s="752"/>
      <c r="H20" s="753"/>
    </row>
    <row r="21" spans="1:8" ht="13.5" customHeight="1">
      <c r="A21" s="750"/>
      <c r="B21" s="750"/>
      <c r="C21" s="752"/>
      <c r="D21" s="752"/>
      <c r="E21" s="752"/>
      <c r="F21" s="752"/>
      <c r="G21" s="752"/>
      <c r="H21" s="753"/>
    </row>
    <row r="22" spans="1:8" ht="15.75" customHeight="1">
      <c r="A22" s="750"/>
      <c r="B22" s="750"/>
      <c r="C22" s="751"/>
      <c r="D22" s="751"/>
      <c r="E22" s="751"/>
      <c r="F22" s="751"/>
      <c r="G22" s="751"/>
      <c r="H22" s="753"/>
    </row>
    <row r="23" spans="1:8" ht="13.5" customHeight="1">
      <c r="A23" s="750"/>
      <c r="B23" s="750"/>
      <c r="C23" s="751"/>
      <c r="D23" s="751"/>
      <c r="E23" s="751"/>
      <c r="F23" s="751"/>
      <c r="G23" s="751"/>
      <c r="H23" s="753"/>
    </row>
    <row r="24" spans="1:8" ht="24.75" customHeight="1">
      <c r="A24" s="750"/>
      <c r="B24" s="750"/>
      <c r="C24" s="751"/>
      <c r="D24" s="752"/>
      <c r="E24" s="752"/>
      <c r="F24" s="752"/>
      <c r="G24" s="752"/>
      <c r="H24" s="692"/>
    </row>
    <row r="25" spans="1:8" ht="24" customHeight="1">
      <c r="A25" s="750"/>
      <c r="B25" s="750"/>
      <c r="C25" s="751"/>
      <c r="D25" s="752"/>
      <c r="E25" s="752"/>
      <c r="F25" s="752"/>
      <c r="G25" s="752"/>
      <c r="H25" s="692"/>
    </row>
    <row r="26" spans="1:8" ht="16.5">
      <c r="A26" s="750"/>
      <c r="B26" s="750"/>
      <c r="C26" s="751"/>
      <c r="D26" s="752"/>
      <c r="E26" s="752"/>
      <c r="F26" s="752"/>
      <c r="G26" s="752"/>
      <c r="H26"/>
    </row>
  </sheetData>
  <mergeCells count="18">
    <mergeCell ref="A9:G9"/>
    <mergeCell ref="A25:B25"/>
    <mergeCell ref="C25:G25"/>
    <mergeCell ref="A5:G5"/>
    <mergeCell ref="A7:G7"/>
    <mergeCell ref="A11:G12"/>
    <mergeCell ref="A16:G16"/>
    <mergeCell ref="A17:D17"/>
    <mergeCell ref="A26:B26"/>
    <mergeCell ref="C26:G26"/>
    <mergeCell ref="H20:H21"/>
    <mergeCell ref="A22:B23"/>
    <mergeCell ref="C22:G23"/>
    <mergeCell ref="H22:H23"/>
    <mergeCell ref="A24:B24"/>
    <mergeCell ref="C24:G24"/>
    <mergeCell ref="A20:B21"/>
    <mergeCell ref="C20:G21"/>
  </mergeCells>
  <hyperlinks>
    <hyperlink ref="D19" r:id="rId1" xr:uid="{4F1C1625-E900-427B-8B66-81177C3B6D6D}"/>
    <hyperlink ref="A17" r:id="rId2" xr:uid="{99793510-5218-4B1B-BC36-1B643E16212D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F3A1-6802-4562-951A-4D9EADDC5F19}">
  <dimension ref="A1:AF48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7109375" style="20" customWidth="1"/>
    <col min="4" max="4" width="8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4.25" customHeight="1" thickBot="1">
      <c r="A1" s="788" t="str">
        <f>"Tabelle 8.3: Kurse, Unterrichtsstunden und Belegungen nach Ländern und Programmbereichen " &amp;Hilfswerte!B1&amp; " - Berufsbezogene Kurse"</f>
        <v>Tabelle 8.3: Kurse, Unterrichtsstunden und Belegungen nach Ländern und Programmbereichen 2023 - Berufsbezogene Kurse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2023 - Berufsbezogene Kurse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32" s="19" customFormat="1" ht="14.25" customHeight="1">
      <c r="A2" s="806" t="s">
        <v>12</v>
      </c>
      <c r="B2" s="798" t="s">
        <v>56</v>
      </c>
      <c r="C2" s="799"/>
      <c r="D2" s="880"/>
      <c r="E2" s="796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2" s="40" customFormat="1" ht="39.75" customHeight="1">
      <c r="A3" s="807"/>
      <c r="B3" s="846"/>
      <c r="C3" s="874"/>
      <c r="D3" s="881"/>
      <c r="E3" s="79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84"/>
      <c r="O3" s="853" t="s">
        <v>20</v>
      </c>
      <c r="P3" s="853"/>
      <c r="Q3" s="853"/>
      <c r="R3" s="853" t="s">
        <v>327</v>
      </c>
      <c r="S3" s="853"/>
      <c r="T3" s="853"/>
      <c r="U3" s="853" t="s">
        <v>362</v>
      </c>
      <c r="V3" s="853"/>
      <c r="W3" s="873"/>
      <c r="X3" s="873" t="s">
        <v>39</v>
      </c>
      <c r="Y3" s="793"/>
      <c r="Z3" s="795"/>
      <c r="AA3" s="562"/>
      <c r="AB3" s="871"/>
      <c r="AC3" s="871"/>
      <c r="AD3" s="871"/>
      <c r="AE3" s="871"/>
      <c r="AF3" s="871"/>
    </row>
    <row r="4" spans="1:32" ht="33.75">
      <c r="A4" s="808"/>
      <c r="B4" s="580" t="s">
        <v>16</v>
      </c>
      <c r="C4" s="582" t="s">
        <v>17</v>
      </c>
      <c r="D4" s="580" t="s">
        <v>18</v>
      </c>
      <c r="E4" s="611" t="s">
        <v>16</v>
      </c>
      <c r="F4" s="582" t="s">
        <v>17</v>
      </c>
      <c r="G4" s="580" t="s">
        <v>18</v>
      </c>
      <c r="H4" s="582" t="s">
        <v>16</v>
      </c>
      <c r="I4" s="582" t="s">
        <v>17</v>
      </c>
      <c r="J4" s="580" t="s">
        <v>18</v>
      </c>
      <c r="K4" s="582" t="s">
        <v>16</v>
      </c>
      <c r="L4" s="582" t="s">
        <v>17</v>
      </c>
      <c r="M4" s="580" t="s">
        <v>18</v>
      </c>
      <c r="N4" s="885"/>
      <c r="O4" s="582" t="s">
        <v>16</v>
      </c>
      <c r="P4" s="582" t="s">
        <v>17</v>
      </c>
      <c r="Q4" s="580" t="s">
        <v>18</v>
      </c>
      <c r="R4" s="582" t="s">
        <v>16</v>
      </c>
      <c r="S4" s="582" t="s">
        <v>17</v>
      </c>
      <c r="T4" s="580" t="s">
        <v>18</v>
      </c>
      <c r="U4" s="582" t="s">
        <v>16</v>
      </c>
      <c r="V4" s="582" t="s">
        <v>17</v>
      </c>
      <c r="W4" s="582" t="s">
        <v>18</v>
      </c>
      <c r="X4" s="582" t="s">
        <v>16</v>
      </c>
      <c r="Y4" s="582" t="s">
        <v>17</v>
      </c>
      <c r="Z4" s="584" t="s">
        <v>18</v>
      </c>
      <c r="AB4" s="871"/>
      <c r="AC4" s="871"/>
      <c r="AD4" s="871"/>
      <c r="AE4" s="871"/>
      <c r="AF4" s="871"/>
    </row>
    <row r="5" spans="1:32" s="21" customFormat="1" ht="12.75" customHeight="1">
      <c r="A5" s="802" t="s">
        <v>61</v>
      </c>
      <c r="B5" s="181">
        <v>29715</v>
      </c>
      <c r="C5" s="181">
        <v>687808</v>
      </c>
      <c r="D5" s="191">
        <v>279807</v>
      </c>
      <c r="E5" s="181">
        <v>706</v>
      </c>
      <c r="F5" s="181">
        <v>7640</v>
      </c>
      <c r="G5" s="191">
        <v>7832</v>
      </c>
      <c r="H5" s="181">
        <v>860</v>
      </c>
      <c r="I5" s="181">
        <v>18169</v>
      </c>
      <c r="J5" s="191">
        <v>7219</v>
      </c>
      <c r="K5" s="181">
        <v>17901</v>
      </c>
      <c r="L5" s="181">
        <v>266797</v>
      </c>
      <c r="M5" s="191">
        <v>185180</v>
      </c>
      <c r="N5" s="872" t="s">
        <v>61</v>
      </c>
      <c r="O5" s="181">
        <v>5105</v>
      </c>
      <c r="P5" s="181">
        <v>279763</v>
      </c>
      <c r="Q5" s="191">
        <v>44326</v>
      </c>
      <c r="R5" s="181">
        <v>4869</v>
      </c>
      <c r="S5" s="181">
        <v>89370</v>
      </c>
      <c r="T5" s="191">
        <v>33235</v>
      </c>
      <c r="U5" s="181">
        <v>111</v>
      </c>
      <c r="V5" s="181">
        <v>14596</v>
      </c>
      <c r="W5" s="191">
        <v>842</v>
      </c>
      <c r="X5" s="181">
        <v>163</v>
      </c>
      <c r="Y5" s="181">
        <v>11473</v>
      </c>
      <c r="Z5" s="224">
        <v>1173</v>
      </c>
      <c r="AA5" s="404"/>
      <c r="AB5" s="871"/>
      <c r="AC5" s="871"/>
      <c r="AD5" s="871"/>
      <c r="AE5" s="871"/>
      <c r="AF5" s="871"/>
    </row>
    <row r="6" spans="1:32" s="21" customFormat="1" ht="12.75" customHeight="1">
      <c r="A6" s="785"/>
      <c r="B6" s="41">
        <v>1</v>
      </c>
      <c r="C6" s="42">
        <v>1</v>
      </c>
      <c r="D6" s="42">
        <v>1</v>
      </c>
      <c r="E6" s="43">
        <v>2.376E-2</v>
      </c>
      <c r="F6" s="39">
        <v>1.111E-2</v>
      </c>
      <c r="G6" s="39">
        <v>2.7990000000000001E-2</v>
      </c>
      <c r="H6" s="43">
        <v>2.894E-2</v>
      </c>
      <c r="I6" s="39">
        <v>2.6419999999999999E-2</v>
      </c>
      <c r="J6" s="39">
        <v>2.58E-2</v>
      </c>
      <c r="K6" s="43">
        <v>0.60241999999999996</v>
      </c>
      <c r="L6" s="39">
        <v>0.38789000000000001</v>
      </c>
      <c r="M6" s="44">
        <v>0.66181000000000001</v>
      </c>
      <c r="N6" s="865"/>
      <c r="O6" s="43">
        <v>0.17180000000000001</v>
      </c>
      <c r="P6" s="39">
        <v>0.40675</v>
      </c>
      <c r="Q6" s="39">
        <v>0.15842000000000001</v>
      </c>
      <c r="R6" s="43">
        <v>0.16386000000000001</v>
      </c>
      <c r="S6" s="39">
        <v>0.12992999999999999</v>
      </c>
      <c r="T6" s="39">
        <v>0.11878</v>
      </c>
      <c r="U6" s="43">
        <v>3.7399999999999998E-3</v>
      </c>
      <c r="V6" s="39">
        <v>2.1219999999999999E-2</v>
      </c>
      <c r="W6" s="39">
        <v>3.0100000000000001E-3</v>
      </c>
      <c r="X6" s="43">
        <v>5.4900000000000001E-3</v>
      </c>
      <c r="Y6" s="39">
        <v>1.668E-2</v>
      </c>
      <c r="Z6" s="47">
        <v>4.1900000000000001E-3</v>
      </c>
      <c r="AA6" s="404"/>
      <c r="AB6" s="871"/>
      <c r="AC6" s="871"/>
      <c r="AD6" s="871"/>
      <c r="AE6" s="871"/>
      <c r="AF6" s="871"/>
    </row>
    <row r="7" spans="1:32" s="21" customFormat="1" ht="12.75" customHeight="1">
      <c r="A7" s="785" t="s">
        <v>62</v>
      </c>
      <c r="B7" s="181">
        <v>6137</v>
      </c>
      <c r="C7" s="181">
        <v>219780</v>
      </c>
      <c r="D7" s="191">
        <v>44578</v>
      </c>
      <c r="E7" s="181">
        <v>164</v>
      </c>
      <c r="F7" s="181">
        <v>1946</v>
      </c>
      <c r="G7" s="191">
        <v>1419</v>
      </c>
      <c r="H7" s="181">
        <v>42</v>
      </c>
      <c r="I7" s="181">
        <v>500</v>
      </c>
      <c r="J7" s="191">
        <v>281</v>
      </c>
      <c r="K7" s="181">
        <v>78</v>
      </c>
      <c r="L7" s="181">
        <v>1864</v>
      </c>
      <c r="M7" s="191">
        <v>1381</v>
      </c>
      <c r="N7" s="865" t="s">
        <v>62</v>
      </c>
      <c r="O7" s="181">
        <v>902</v>
      </c>
      <c r="P7" s="181">
        <v>95824</v>
      </c>
      <c r="Q7" s="191">
        <v>8980</v>
      </c>
      <c r="R7" s="181">
        <v>4879</v>
      </c>
      <c r="S7" s="181">
        <v>106612</v>
      </c>
      <c r="T7" s="191">
        <v>31407</v>
      </c>
      <c r="U7" s="181">
        <v>20</v>
      </c>
      <c r="V7" s="181">
        <v>4172</v>
      </c>
      <c r="W7" s="191">
        <v>403</v>
      </c>
      <c r="X7" s="181">
        <v>52</v>
      </c>
      <c r="Y7" s="181">
        <v>8862</v>
      </c>
      <c r="Z7" s="224">
        <v>707</v>
      </c>
      <c r="AA7" s="404"/>
      <c r="AB7" s="871"/>
      <c r="AC7" s="871"/>
      <c r="AD7" s="871"/>
      <c r="AE7" s="871"/>
      <c r="AF7" s="871"/>
    </row>
    <row r="8" spans="1:32" s="45" customFormat="1" ht="12.75" customHeight="1">
      <c r="A8" s="785"/>
      <c r="B8" s="41">
        <v>1</v>
      </c>
      <c r="C8" s="42">
        <v>1</v>
      </c>
      <c r="D8" s="42">
        <v>1</v>
      </c>
      <c r="E8" s="43">
        <v>2.6720000000000001E-2</v>
      </c>
      <c r="F8" s="39">
        <v>8.8500000000000002E-3</v>
      </c>
      <c r="G8" s="39">
        <v>3.1829999999999997E-2</v>
      </c>
      <c r="H8" s="43">
        <v>6.8399999999999997E-3</v>
      </c>
      <c r="I8" s="39">
        <v>2.2799999999999999E-3</v>
      </c>
      <c r="J8" s="39">
        <v>6.3E-3</v>
      </c>
      <c r="K8" s="43">
        <v>1.2710000000000001E-2</v>
      </c>
      <c r="L8" s="39">
        <v>8.4799999999999997E-3</v>
      </c>
      <c r="M8" s="44">
        <v>3.0980000000000001E-2</v>
      </c>
      <c r="N8" s="865"/>
      <c r="O8" s="43">
        <v>0.14698</v>
      </c>
      <c r="P8" s="39">
        <v>0.436</v>
      </c>
      <c r="Q8" s="39">
        <v>0.20144000000000001</v>
      </c>
      <c r="R8" s="43">
        <v>0.79500999999999999</v>
      </c>
      <c r="S8" s="39">
        <v>0.48509000000000002</v>
      </c>
      <c r="T8" s="39">
        <v>0.70454000000000006</v>
      </c>
      <c r="U8" s="43">
        <v>3.2599999999999999E-3</v>
      </c>
      <c r="V8" s="39">
        <v>1.898E-2</v>
      </c>
      <c r="W8" s="39">
        <v>9.0399999999999994E-3</v>
      </c>
      <c r="X8" s="43">
        <v>8.4700000000000001E-3</v>
      </c>
      <c r="Y8" s="39">
        <v>4.0320000000000002E-2</v>
      </c>
      <c r="Z8" s="47">
        <v>1.5859999999999999E-2</v>
      </c>
      <c r="AA8" s="563"/>
      <c r="AB8" s="871"/>
      <c r="AC8" s="871"/>
      <c r="AD8" s="871"/>
      <c r="AE8" s="871"/>
      <c r="AF8" s="871"/>
    </row>
    <row r="9" spans="1:32" s="21" customFormat="1" ht="12.75" customHeight="1">
      <c r="A9" s="785" t="s">
        <v>63</v>
      </c>
      <c r="B9" s="181">
        <v>3842</v>
      </c>
      <c r="C9" s="181">
        <v>136607</v>
      </c>
      <c r="D9" s="191">
        <v>32665</v>
      </c>
      <c r="E9" s="181">
        <v>38</v>
      </c>
      <c r="F9" s="181">
        <v>569</v>
      </c>
      <c r="G9" s="191">
        <v>350</v>
      </c>
      <c r="H9" s="181">
        <v>69</v>
      </c>
      <c r="I9" s="181">
        <v>2090</v>
      </c>
      <c r="J9" s="191">
        <v>663</v>
      </c>
      <c r="K9" s="181">
        <v>90</v>
      </c>
      <c r="L9" s="181">
        <v>1747</v>
      </c>
      <c r="M9" s="191">
        <v>638</v>
      </c>
      <c r="N9" s="865" t="s">
        <v>63</v>
      </c>
      <c r="O9" s="181">
        <v>2152</v>
      </c>
      <c r="P9" s="181">
        <v>95639</v>
      </c>
      <c r="Q9" s="191">
        <v>20534</v>
      </c>
      <c r="R9" s="181">
        <v>1414</v>
      </c>
      <c r="S9" s="181">
        <v>28853</v>
      </c>
      <c r="T9" s="191">
        <v>9915</v>
      </c>
      <c r="U9" s="181">
        <v>3</v>
      </c>
      <c r="V9" s="181">
        <v>740</v>
      </c>
      <c r="W9" s="191">
        <v>45</v>
      </c>
      <c r="X9" s="181">
        <v>76</v>
      </c>
      <c r="Y9" s="181">
        <v>6969</v>
      </c>
      <c r="Z9" s="224">
        <v>520</v>
      </c>
      <c r="AA9" s="404"/>
      <c r="AB9" s="871"/>
      <c r="AC9" s="871"/>
      <c r="AD9" s="871"/>
      <c r="AE9" s="871"/>
      <c r="AF9" s="871"/>
    </row>
    <row r="10" spans="1:32" s="45" customFormat="1" ht="12.75" customHeight="1">
      <c r="A10" s="785"/>
      <c r="B10" s="41">
        <v>1</v>
      </c>
      <c r="C10" s="42">
        <v>1</v>
      </c>
      <c r="D10" s="42">
        <v>1</v>
      </c>
      <c r="E10" s="43">
        <v>9.8899999999999995E-3</v>
      </c>
      <c r="F10" s="39">
        <v>4.1700000000000001E-3</v>
      </c>
      <c r="G10" s="39">
        <v>1.0710000000000001E-2</v>
      </c>
      <c r="H10" s="43">
        <v>1.796E-2</v>
      </c>
      <c r="I10" s="39">
        <v>1.5299999999999999E-2</v>
      </c>
      <c r="J10" s="39">
        <v>2.0299999999999999E-2</v>
      </c>
      <c r="K10" s="43">
        <v>2.3429999999999999E-2</v>
      </c>
      <c r="L10" s="39">
        <v>1.2789999999999999E-2</v>
      </c>
      <c r="M10" s="44">
        <v>1.9529999999999999E-2</v>
      </c>
      <c r="N10" s="865"/>
      <c r="O10" s="43">
        <v>0.56011999999999995</v>
      </c>
      <c r="P10" s="39">
        <v>0.70009999999999994</v>
      </c>
      <c r="Q10" s="39">
        <v>0.62861999999999996</v>
      </c>
      <c r="R10" s="43">
        <v>0.36803999999999998</v>
      </c>
      <c r="S10" s="39">
        <v>0.21121000000000001</v>
      </c>
      <c r="T10" s="39">
        <v>0.30353999999999998</v>
      </c>
      <c r="U10" s="43">
        <v>7.7999999999999999E-4</v>
      </c>
      <c r="V10" s="39">
        <v>5.4200000000000003E-3</v>
      </c>
      <c r="W10" s="39">
        <v>1.3799999999999999E-3</v>
      </c>
      <c r="X10" s="43">
        <v>1.9779999999999999E-2</v>
      </c>
      <c r="Y10" s="39">
        <v>5.101E-2</v>
      </c>
      <c r="Z10" s="47">
        <v>1.592E-2</v>
      </c>
      <c r="AA10" s="563"/>
      <c r="AB10" s="871"/>
      <c r="AC10" s="871"/>
      <c r="AD10" s="871"/>
      <c r="AE10" s="871"/>
      <c r="AF10" s="871"/>
    </row>
    <row r="11" spans="1:32" s="21" customFormat="1" ht="12.75" customHeight="1">
      <c r="A11" s="785" t="s">
        <v>64</v>
      </c>
      <c r="B11" s="181">
        <v>799</v>
      </c>
      <c r="C11" s="181">
        <v>24334</v>
      </c>
      <c r="D11" s="191">
        <v>7245</v>
      </c>
      <c r="E11" s="181">
        <v>44</v>
      </c>
      <c r="F11" s="181">
        <v>448</v>
      </c>
      <c r="G11" s="191">
        <v>389</v>
      </c>
      <c r="H11" s="181">
        <v>1</v>
      </c>
      <c r="I11" s="181">
        <v>3</v>
      </c>
      <c r="J11" s="191">
        <v>15</v>
      </c>
      <c r="K11" s="181">
        <v>49</v>
      </c>
      <c r="L11" s="181">
        <v>985</v>
      </c>
      <c r="M11" s="191">
        <v>348</v>
      </c>
      <c r="N11" s="865" t="s">
        <v>64</v>
      </c>
      <c r="O11" s="181">
        <v>238</v>
      </c>
      <c r="P11" s="181">
        <v>13335</v>
      </c>
      <c r="Q11" s="191">
        <v>2036</v>
      </c>
      <c r="R11" s="181">
        <v>447</v>
      </c>
      <c r="S11" s="181">
        <v>7513</v>
      </c>
      <c r="T11" s="191">
        <v>4283</v>
      </c>
      <c r="U11" s="181">
        <v>4</v>
      </c>
      <c r="V11" s="181">
        <v>1620</v>
      </c>
      <c r="W11" s="191">
        <v>71</v>
      </c>
      <c r="X11" s="181">
        <v>16</v>
      </c>
      <c r="Y11" s="181">
        <v>430</v>
      </c>
      <c r="Z11" s="224">
        <v>103</v>
      </c>
      <c r="AA11" s="404"/>
      <c r="AB11" s="871"/>
      <c r="AC11" s="871"/>
      <c r="AD11" s="871"/>
      <c r="AE11" s="871"/>
      <c r="AF11" s="871"/>
    </row>
    <row r="12" spans="1:32" s="45" customFormat="1" ht="12.75" customHeight="1">
      <c r="A12" s="785"/>
      <c r="B12" s="41">
        <v>1</v>
      </c>
      <c r="C12" s="42">
        <v>1</v>
      </c>
      <c r="D12" s="42">
        <v>1</v>
      </c>
      <c r="E12" s="43">
        <v>5.5070000000000001E-2</v>
      </c>
      <c r="F12" s="39">
        <v>1.8409999999999999E-2</v>
      </c>
      <c r="G12" s="39">
        <v>5.3690000000000002E-2</v>
      </c>
      <c r="H12" s="43">
        <v>1.25E-3</v>
      </c>
      <c r="I12" s="39">
        <v>1.2E-4</v>
      </c>
      <c r="J12" s="39">
        <v>2.0699999999999998E-3</v>
      </c>
      <c r="K12" s="43">
        <v>6.1330000000000003E-2</v>
      </c>
      <c r="L12" s="39">
        <v>4.0480000000000002E-2</v>
      </c>
      <c r="M12" s="44">
        <v>4.8030000000000003E-2</v>
      </c>
      <c r="N12" s="865"/>
      <c r="O12" s="43">
        <v>0.29787000000000002</v>
      </c>
      <c r="P12" s="39">
        <v>0.54800000000000004</v>
      </c>
      <c r="Q12" s="39">
        <v>0.28101999999999999</v>
      </c>
      <c r="R12" s="43">
        <v>0.55945</v>
      </c>
      <c r="S12" s="39">
        <v>0.30874000000000001</v>
      </c>
      <c r="T12" s="39">
        <v>0.59116999999999997</v>
      </c>
      <c r="U12" s="43">
        <v>5.0099999999999997E-3</v>
      </c>
      <c r="V12" s="39">
        <v>6.6570000000000004E-2</v>
      </c>
      <c r="W12" s="39">
        <v>9.7999999999999997E-3</v>
      </c>
      <c r="X12" s="43">
        <v>2.0029999999999999E-2</v>
      </c>
      <c r="Y12" s="39">
        <v>1.7670000000000002E-2</v>
      </c>
      <c r="Z12" s="47">
        <v>1.422E-2</v>
      </c>
      <c r="AA12" s="563"/>
    </row>
    <row r="13" spans="1:32" s="21" customFormat="1" ht="12.75" customHeight="1">
      <c r="A13" s="785" t="s">
        <v>65</v>
      </c>
      <c r="B13" s="181">
        <v>339</v>
      </c>
      <c r="C13" s="181">
        <v>20579</v>
      </c>
      <c r="D13" s="191">
        <v>2680</v>
      </c>
      <c r="E13" s="181">
        <v>53</v>
      </c>
      <c r="F13" s="181">
        <v>2360</v>
      </c>
      <c r="G13" s="191">
        <v>569</v>
      </c>
      <c r="H13" s="181">
        <v>0</v>
      </c>
      <c r="I13" s="181">
        <v>0</v>
      </c>
      <c r="J13" s="191">
        <v>0</v>
      </c>
      <c r="K13" s="181">
        <v>1</v>
      </c>
      <c r="L13" s="181">
        <v>12</v>
      </c>
      <c r="M13" s="191">
        <v>7</v>
      </c>
      <c r="N13" s="865" t="s">
        <v>65</v>
      </c>
      <c r="O13" s="181">
        <v>33</v>
      </c>
      <c r="P13" s="181">
        <v>12323</v>
      </c>
      <c r="Q13" s="191">
        <v>566</v>
      </c>
      <c r="R13" s="181">
        <v>250</v>
      </c>
      <c r="S13" s="181">
        <v>5494</v>
      </c>
      <c r="T13" s="191">
        <v>1507</v>
      </c>
      <c r="U13" s="181">
        <v>0</v>
      </c>
      <c r="V13" s="181">
        <v>0</v>
      </c>
      <c r="W13" s="191">
        <v>0</v>
      </c>
      <c r="X13" s="181">
        <v>2</v>
      </c>
      <c r="Y13" s="181">
        <v>390</v>
      </c>
      <c r="Z13" s="224">
        <v>31</v>
      </c>
      <c r="AA13" s="404"/>
      <c r="AB13" s="24"/>
    </row>
    <row r="14" spans="1:32" s="45" customFormat="1" ht="12.75" customHeight="1">
      <c r="A14" s="785"/>
      <c r="B14" s="41">
        <v>1</v>
      </c>
      <c r="C14" s="42">
        <v>1</v>
      </c>
      <c r="D14" s="42">
        <v>1</v>
      </c>
      <c r="E14" s="43">
        <v>0.15634000000000001</v>
      </c>
      <c r="F14" s="39">
        <v>0.11468</v>
      </c>
      <c r="G14" s="39">
        <v>0.21231</v>
      </c>
      <c r="H14" s="43" t="s">
        <v>472</v>
      </c>
      <c r="I14" s="39" t="s">
        <v>472</v>
      </c>
      <c r="J14" s="39" t="s">
        <v>472</v>
      </c>
      <c r="K14" s="43">
        <v>2.9499999999999999E-3</v>
      </c>
      <c r="L14" s="39">
        <v>5.8E-4</v>
      </c>
      <c r="M14" s="44">
        <v>2.6099999999999999E-3</v>
      </c>
      <c r="N14" s="865"/>
      <c r="O14" s="43">
        <v>9.7350000000000006E-2</v>
      </c>
      <c r="P14" s="39">
        <v>0.59880999999999995</v>
      </c>
      <c r="Q14" s="39">
        <v>0.21118999999999999</v>
      </c>
      <c r="R14" s="43">
        <v>0.73746</v>
      </c>
      <c r="S14" s="39">
        <v>0.26696999999999999</v>
      </c>
      <c r="T14" s="39">
        <v>0.56230999999999998</v>
      </c>
      <c r="U14" s="43" t="s">
        <v>472</v>
      </c>
      <c r="V14" s="39" t="s">
        <v>472</v>
      </c>
      <c r="W14" s="39" t="s">
        <v>472</v>
      </c>
      <c r="X14" s="43">
        <v>5.8999999999999999E-3</v>
      </c>
      <c r="Y14" s="39">
        <v>1.8950000000000002E-2</v>
      </c>
      <c r="Z14" s="47">
        <v>1.157E-2</v>
      </c>
      <c r="AA14" s="563"/>
      <c r="AB14" s="24"/>
    </row>
    <row r="15" spans="1:32" s="21" customFormat="1" ht="12" customHeight="1">
      <c r="A15" s="785" t="s">
        <v>66</v>
      </c>
      <c r="B15" s="181">
        <v>3701</v>
      </c>
      <c r="C15" s="181">
        <v>134829</v>
      </c>
      <c r="D15" s="191">
        <v>44353</v>
      </c>
      <c r="E15" s="181">
        <v>24</v>
      </c>
      <c r="F15" s="181">
        <v>165</v>
      </c>
      <c r="G15" s="191">
        <v>312</v>
      </c>
      <c r="H15" s="181">
        <v>29</v>
      </c>
      <c r="I15" s="181">
        <v>233</v>
      </c>
      <c r="J15" s="191">
        <v>246</v>
      </c>
      <c r="K15" s="181">
        <v>7</v>
      </c>
      <c r="L15" s="181">
        <v>38</v>
      </c>
      <c r="M15" s="191">
        <v>73</v>
      </c>
      <c r="N15" s="865" t="s">
        <v>66</v>
      </c>
      <c r="O15" s="181">
        <v>2917</v>
      </c>
      <c r="P15" s="181">
        <v>113045</v>
      </c>
      <c r="Q15" s="191">
        <v>37859</v>
      </c>
      <c r="R15" s="181">
        <v>697</v>
      </c>
      <c r="S15" s="181">
        <v>10816</v>
      </c>
      <c r="T15" s="191">
        <v>5307</v>
      </c>
      <c r="U15" s="181">
        <v>0</v>
      </c>
      <c r="V15" s="181">
        <v>0</v>
      </c>
      <c r="W15" s="191">
        <v>0</v>
      </c>
      <c r="X15" s="181">
        <v>27</v>
      </c>
      <c r="Y15" s="181">
        <v>10532</v>
      </c>
      <c r="Z15" s="224">
        <v>556</v>
      </c>
      <c r="AA15" s="404"/>
      <c r="AB15" s="24"/>
    </row>
    <row r="16" spans="1:32" s="45" customFormat="1" ht="12" customHeight="1">
      <c r="A16" s="785"/>
      <c r="B16" s="41">
        <v>1</v>
      </c>
      <c r="C16" s="42">
        <v>1</v>
      </c>
      <c r="D16" s="42">
        <v>1</v>
      </c>
      <c r="E16" s="43">
        <v>6.4799999999999996E-3</v>
      </c>
      <c r="F16" s="39">
        <v>1.2199999999999999E-3</v>
      </c>
      <c r="G16" s="39">
        <v>7.0299999999999998E-3</v>
      </c>
      <c r="H16" s="43">
        <v>7.8399999999999997E-3</v>
      </c>
      <c r="I16" s="39">
        <v>1.73E-3</v>
      </c>
      <c r="J16" s="39">
        <v>5.5500000000000002E-3</v>
      </c>
      <c r="K16" s="43">
        <v>1.89E-3</v>
      </c>
      <c r="L16" s="39">
        <v>2.7999999999999998E-4</v>
      </c>
      <c r="M16" s="44">
        <v>1.65E-3</v>
      </c>
      <c r="N16" s="865"/>
      <c r="O16" s="43">
        <v>0.78817000000000004</v>
      </c>
      <c r="P16" s="39">
        <v>0.83843000000000001</v>
      </c>
      <c r="Q16" s="39">
        <v>0.85358000000000001</v>
      </c>
      <c r="R16" s="43">
        <v>0.18833</v>
      </c>
      <c r="S16" s="39">
        <v>8.022E-2</v>
      </c>
      <c r="T16" s="39">
        <v>0.11965000000000001</v>
      </c>
      <c r="U16" s="43" t="s">
        <v>472</v>
      </c>
      <c r="V16" s="39" t="s">
        <v>472</v>
      </c>
      <c r="W16" s="39" t="s">
        <v>472</v>
      </c>
      <c r="X16" s="43">
        <v>7.3000000000000001E-3</v>
      </c>
      <c r="Y16" s="39">
        <v>7.8109999999999999E-2</v>
      </c>
      <c r="Z16" s="47">
        <v>1.2540000000000001E-2</v>
      </c>
      <c r="AA16" s="563"/>
      <c r="AB16" s="24"/>
    </row>
    <row r="17" spans="1:27" s="21" customFormat="1" ht="12.75" customHeight="1">
      <c r="A17" s="785" t="s">
        <v>67</v>
      </c>
      <c r="B17" s="181">
        <v>5155</v>
      </c>
      <c r="C17" s="181">
        <v>202042</v>
      </c>
      <c r="D17" s="191">
        <v>45579</v>
      </c>
      <c r="E17" s="181">
        <v>502</v>
      </c>
      <c r="F17" s="181">
        <v>6960</v>
      </c>
      <c r="G17" s="191">
        <v>5023</v>
      </c>
      <c r="H17" s="181">
        <v>47</v>
      </c>
      <c r="I17" s="181">
        <v>732</v>
      </c>
      <c r="J17" s="191">
        <v>365</v>
      </c>
      <c r="K17" s="181">
        <v>191</v>
      </c>
      <c r="L17" s="181">
        <v>6288</v>
      </c>
      <c r="M17" s="191">
        <v>1890</v>
      </c>
      <c r="N17" s="865" t="s">
        <v>67</v>
      </c>
      <c r="O17" s="181">
        <v>2012</v>
      </c>
      <c r="P17" s="181">
        <v>127861</v>
      </c>
      <c r="Q17" s="191">
        <v>20822</v>
      </c>
      <c r="R17" s="181">
        <v>2117</v>
      </c>
      <c r="S17" s="181">
        <v>40978</v>
      </c>
      <c r="T17" s="191">
        <v>16263</v>
      </c>
      <c r="U17" s="181">
        <v>3</v>
      </c>
      <c r="V17" s="181">
        <v>1604</v>
      </c>
      <c r="W17" s="191">
        <v>32</v>
      </c>
      <c r="X17" s="181">
        <v>283</v>
      </c>
      <c r="Y17" s="181">
        <v>17619</v>
      </c>
      <c r="Z17" s="224">
        <v>1184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9.7379999999999994E-2</v>
      </c>
      <c r="F18" s="39">
        <v>3.4450000000000001E-2</v>
      </c>
      <c r="G18" s="39">
        <v>0.11020000000000001</v>
      </c>
      <c r="H18" s="43">
        <v>9.1199999999999996E-3</v>
      </c>
      <c r="I18" s="39">
        <v>3.62E-3</v>
      </c>
      <c r="J18" s="39">
        <v>8.0099999999999998E-3</v>
      </c>
      <c r="K18" s="43">
        <v>3.705E-2</v>
      </c>
      <c r="L18" s="39">
        <v>3.1119999999999998E-2</v>
      </c>
      <c r="M18" s="44">
        <v>4.147E-2</v>
      </c>
      <c r="N18" s="865"/>
      <c r="O18" s="43">
        <v>0.39029999999999998</v>
      </c>
      <c r="P18" s="39">
        <v>0.63283999999999996</v>
      </c>
      <c r="Q18" s="39">
        <v>0.45683000000000001</v>
      </c>
      <c r="R18" s="43">
        <v>0.41066999999999998</v>
      </c>
      <c r="S18" s="39">
        <v>0.20282</v>
      </c>
      <c r="T18" s="39">
        <v>0.35681000000000002</v>
      </c>
      <c r="U18" s="43">
        <v>5.8E-4</v>
      </c>
      <c r="V18" s="39">
        <v>7.9399999999999991E-3</v>
      </c>
      <c r="W18" s="39">
        <v>6.9999999999999999E-4</v>
      </c>
      <c r="X18" s="43">
        <v>5.4899999999999997E-2</v>
      </c>
      <c r="Y18" s="39">
        <v>8.72E-2</v>
      </c>
      <c r="Z18" s="47">
        <v>2.598E-2</v>
      </c>
      <c r="AA18" s="563"/>
    </row>
    <row r="19" spans="1:27" s="21" customFormat="1" ht="12.75" customHeight="1">
      <c r="A19" s="785" t="s">
        <v>68</v>
      </c>
      <c r="B19" s="181">
        <v>152</v>
      </c>
      <c r="C19" s="181">
        <v>2385</v>
      </c>
      <c r="D19" s="191">
        <v>1602</v>
      </c>
      <c r="E19" s="181">
        <v>79</v>
      </c>
      <c r="F19" s="181">
        <v>913</v>
      </c>
      <c r="G19" s="191">
        <v>965</v>
      </c>
      <c r="H19" s="181">
        <v>3</v>
      </c>
      <c r="I19" s="181">
        <v>54</v>
      </c>
      <c r="J19" s="191">
        <v>23</v>
      </c>
      <c r="K19" s="181">
        <v>2</v>
      </c>
      <c r="L19" s="181">
        <v>7</v>
      </c>
      <c r="M19" s="191">
        <v>23</v>
      </c>
      <c r="N19" s="865" t="s">
        <v>68</v>
      </c>
      <c r="O19" s="181">
        <v>7</v>
      </c>
      <c r="P19" s="181">
        <v>325</v>
      </c>
      <c r="Q19" s="191">
        <v>62</v>
      </c>
      <c r="R19" s="181">
        <v>59</v>
      </c>
      <c r="S19" s="181">
        <v>811</v>
      </c>
      <c r="T19" s="191">
        <v>489</v>
      </c>
      <c r="U19" s="181">
        <v>0</v>
      </c>
      <c r="V19" s="181">
        <v>0</v>
      </c>
      <c r="W19" s="191">
        <v>0</v>
      </c>
      <c r="X19" s="181">
        <v>2</v>
      </c>
      <c r="Y19" s="181">
        <v>275</v>
      </c>
      <c r="Z19" s="224">
        <v>40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0.51973999999999998</v>
      </c>
      <c r="F20" s="39">
        <v>0.38280999999999998</v>
      </c>
      <c r="G20" s="39">
        <v>0.60236999999999996</v>
      </c>
      <c r="H20" s="43">
        <v>1.9740000000000001E-2</v>
      </c>
      <c r="I20" s="39">
        <v>2.264E-2</v>
      </c>
      <c r="J20" s="39">
        <v>1.436E-2</v>
      </c>
      <c r="K20" s="43">
        <v>1.316E-2</v>
      </c>
      <c r="L20" s="39">
        <v>2.9399999999999999E-3</v>
      </c>
      <c r="M20" s="44">
        <v>1.436E-2</v>
      </c>
      <c r="N20" s="865"/>
      <c r="O20" s="43">
        <v>4.6050000000000001E-2</v>
      </c>
      <c r="P20" s="39">
        <v>0.13627</v>
      </c>
      <c r="Q20" s="39">
        <v>3.8699999999999998E-2</v>
      </c>
      <c r="R20" s="43">
        <v>0.38816000000000001</v>
      </c>
      <c r="S20" s="39">
        <v>0.34004000000000001</v>
      </c>
      <c r="T20" s="39">
        <v>0.30524000000000001</v>
      </c>
      <c r="U20" s="43" t="s">
        <v>472</v>
      </c>
      <c r="V20" s="39" t="s">
        <v>472</v>
      </c>
      <c r="W20" s="39" t="s">
        <v>472</v>
      </c>
      <c r="X20" s="43">
        <v>1.316E-2</v>
      </c>
      <c r="Y20" s="39">
        <v>0.1153</v>
      </c>
      <c r="Z20" s="47">
        <v>2.4969999999999999E-2</v>
      </c>
      <c r="AA20" s="563"/>
    </row>
    <row r="21" spans="1:27" s="21" customFormat="1" ht="12.75" customHeight="1">
      <c r="A21" s="785" t="s">
        <v>69</v>
      </c>
      <c r="B21" s="181">
        <v>3124</v>
      </c>
      <c r="C21" s="181">
        <v>216559</v>
      </c>
      <c r="D21" s="191">
        <v>33061</v>
      </c>
      <c r="E21" s="181">
        <v>807</v>
      </c>
      <c r="F21" s="181">
        <v>25309</v>
      </c>
      <c r="G21" s="191">
        <v>9495</v>
      </c>
      <c r="H21" s="181">
        <v>31</v>
      </c>
      <c r="I21" s="181">
        <v>325</v>
      </c>
      <c r="J21" s="191">
        <v>228</v>
      </c>
      <c r="K21" s="181">
        <v>235</v>
      </c>
      <c r="L21" s="181">
        <v>7940</v>
      </c>
      <c r="M21" s="191">
        <v>2679</v>
      </c>
      <c r="N21" s="865" t="s">
        <v>69</v>
      </c>
      <c r="O21" s="181">
        <v>764</v>
      </c>
      <c r="P21" s="181">
        <v>105376</v>
      </c>
      <c r="Q21" s="191">
        <v>9382</v>
      </c>
      <c r="R21" s="181">
        <v>1130</v>
      </c>
      <c r="S21" s="181">
        <v>59712</v>
      </c>
      <c r="T21" s="191">
        <v>9535</v>
      </c>
      <c r="U21" s="181">
        <v>38</v>
      </c>
      <c r="V21" s="181">
        <v>3308</v>
      </c>
      <c r="W21" s="191">
        <v>514</v>
      </c>
      <c r="X21" s="181">
        <v>119</v>
      </c>
      <c r="Y21" s="181">
        <v>14589</v>
      </c>
      <c r="Z21" s="224">
        <v>1228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0.25831999999999999</v>
      </c>
      <c r="F22" s="39">
        <v>0.11687</v>
      </c>
      <c r="G22" s="39">
        <v>0.28720000000000001</v>
      </c>
      <c r="H22" s="43">
        <v>9.92E-3</v>
      </c>
      <c r="I22" s="39">
        <v>1.5E-3</v>
      </c>
      <c r="J22" s="39">
        <v>6.8999999999999999E-3</v>
      </c>
      <c r="K22" s="43">
        <v>7.5219999999999995E-2</v>
      </c>
      <c r="L22" s="39">
        <v>3.6659999999999998E-2</v>
      </c>
      <c r="M22" s="44">
        <v>8.1030000000000005E-2</v>
      </c>
      <c r="N22" s="865"/>
      <c r="O22" s="43">
        <v>0.24456</v>
      </c>
      <c r="P22" s="39">
        <v>0.48659000000000002</v>
      </c>
      <c r="Q22" s="39">
        <v>0.28377999999999998</v>
      </c>
      <c r="R22" s="43">
        <v>0.36171999999999999</v>
      </c>
      <c r="S22" s="39">
        <v>0.27572999999999998</v>
      </c>
      <c r="T22" s="39">
        <v>0.28841</v>
      </c>
      <c r="U22" s="43">
        <v>1.2160000000000001E-2</v>
      </c>
      <c r="V22" s="39">
        <v>1.528E-2</v>
      </c>
      <c r="W22" s="39">
        <v>1.555E-2</v>
      </c>
      <c r="X22" s="43">
        <v>3.8089999999999999E-2</v>
      </c>
      <c r="Y22" s="39">
        <v>6.7369999999999999E-2</v>
      </c>
      <c r="Z22" s="47">
        <v>3.7139999999999999E-2</v>
      </c>
      <c r="AA22" s="563"/>
    </row>
    <row r="23" spans="1:27" s="21" customFormat="1" ht="12.75" customHeight="1">
      <c r="A23" s="785" t="s">
        <v>70</v>
      </c>
      <c r="B23" s="181">
        <v>7997</v>
      </c>
      <c r="C23" s="181">
        <v>369667</v>
      </c>
      <c r="D23" s="191">
        <v>82113</v>
      </c>
      <c r="E23" s="181">
        <v>272</v>
      </c>
      <c r="F23" s="181">
        <v>5510</v>
      </c>
      <c r="G23" s="191">
        <v>3171</v>
      </c>
      <c r="H23" s="181">
        <v>400</v>
      </c>
      <c r="I23" s="181">
        <v>7622</v>
      </c>
      <c r="J23" s="191">
        <v>3296</v>
      </c>
      <c r="K23" s="181">
        <v>563</v>
      </c>
      <c r="L23" s="181">
        <v>9657</v>
      </c>
      <c r="M23" s="191">
        <v>5973</v>
      </c>
      <c r="N23" s="865" t="s">
        <v>70</v>
      </c>
      <c r="O23" s="181">
        <v>4274</v>
      </c>
      <c r="P23" s="181">
        <v>261113</v>
      </c>
      <c r="Q23" s="191">
        <v>49994</v>
      </c>
      <c r="R23" s="181">
        <v>2285</v>
      </c>
      <c r="S23" s="181">
        <v>60256</v>
      </c>
      <c r="T23" s="191">
        <v>17086</v>
      </c>
      <c r="U23" s="181">
        <v>103</v>
      </c>
      <c r="V23" s="181">
        <v>22504</v>
      </c>
      <c r="W23" s="191">
        <v>1380</v>
      </c>
      <c r="X23" s="181">
        <v>100</v>
      </c>
      <c r="Y23" s="181">
        <v>3005</v>
      </c>
      <c r="Z23" s="224">
        <v>1213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3.4009999999999999E-2</v>
      </c>
      <c r="F24" s="39">
        <v>1.491E-2</v>
      </c>
      <c r="G24" s="39">
        <v>3.8620000000000002E-2</v>
      </c>
      <c r="H24" s="43">
        <v>5.0020000000000002E-2</v>
      </c>
      <c r="I24" s="39">
        <v>2.0619999999999999E-2</v>
      </c>
      <c r="J24" s="39">
        <v>4.0140000000000002E-2</v>
      </c>
      <c r="K24" s="43">
        <v>7.0400000000000004E-2</v>
      </c>
      <c r="L24" s="39">
        <v>2.6120000000000001E-2</v>
      </c>
      <c r="M24" s="44">
        <v>7.2739999999999999E-2</v>
      </c>
      <c r="N24" s="865"/>
      <c r="O24" s="43">
        <v>0.53444999999999998</v>
      </c>
      <c r="P24" s="39">
        <v>0.70635000000000003</v>
      </c>
      <c r="Q24" s="39">
        <v>0.60884000000000005</v>
      </c>
      <c r="R24" s="43">
        <v>0.28572999999999998</v>
      </c>
      <c r="S24" s="39">
        <v>0.16300000000000001</v>
      </c>
      <c r="T24" s="39">
        <v>0.20807999999999999</v>
      </c>
      <c r="U24" s="43">
        <v>1.2880000000000001E-2</v>
      </c>
      <c r="V24" s="39">
        <v>6.0879999999999997E-2</v>
      </c>
      <c r="W24" s="39">
        <v>1.6809999999999999E-2</v>
      </c>
      <c r="X24" s="43">
        <v>1.2500000000000001E-2</v>
      </c>
      <c r="Y24" s="39">
        <v>8.1300000000000001E-3</v>
      </c>
      <c r="Z24" s="47">
        <v>1.477E-2</v>
      </c>
      <c r="AA24" s="563"/>
    </row>
    <row r="25" spans="1:27" s="21" customFormat="1" ht="12.75" customHeight="1">
      <c r="A25" s="785" t="s">
        <v>71</v>
      </c>
      <c r="B25" s="181">
        <v>1057</v>
      </c>
      <c r="C25" s="181">
        <v>53337</v>
      </c>
      <c r="D25" s="191">
        <v>10262</v>
      </c>
      <c r="E25" s="181">
        <v>130</v>
      </c>
      <c r="F25" s="181">
        <v>2447</v>
      </c>
      <c r="G25" s="191">
        <v>1468</v>
      </c>
      <c r="H25" s="181">
        <v>4</v>
      </c>
      <c r="I25" s="181">
        <v>70</v>
      </c>
      <c r="J25" s="191">
        <v>34</v>
      </c>
      <c r="K25" s="181">
        <v>16</v>
      </c>
      <c r="L25" s="181">
        <v>195</v>
      </c>
      <c r="M25" s="191">
        <v>136</v>
      </c>
      <c r="N25" s="865" t="s">
        <v>71</v>
      </c>
      <c r="O25" s="181">
        <v>338</v>
      </c>
      <c r="P25" s="181">
        <v>30673</v>
      </c>
      <c r="Q25" s="191">
        <v>3173</v>
      </c>
      <c r="R25" s="181">
        <v>538</v>
      </c>
      <c r="S25" s="181">
        <v>19195</v>
      </c>
      <c r="T25" s="191">
        <v>5182</v>
      </c>
      <c r="U25" s="181">
        <v>0</v>
      </c>
      <c r="V25" s="181">
        <v>0</v>
      </c>
      <c r="W25" s="191">
        <v>0</v>
      </c>
      <c r="X25" s="181">
        <v>31</v>
      </c>
      <c r="Y25" s="181">
        <v>757</v>
      </c>
      <c r="Z25" s="224">
        <v>269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0.12299</v>
      </c>
      <c r="F26" s="39">
        <v>4.5879999999999997E-2</v>
      </c>
      <c r="G26" s="39">
        <v>0.14305000000000001</v>
      </c>
      <c r="H26" s="43">
        <v>3.7799999999999999E-3</v>
      </c>
      <c r="I26" s="39">
        <v>1.31E-3</v>
      </c>
      <c r="J26" s="39">
        <v>3.31E-3</v>
      </c>
      <c r="K26" s="43">
        <v>1.5140000000000001E-2</v>
      </c>
      <c r="L26" s="39">
        <v>3.6600000000000001E-3</v>
      </c>
      <c r="M26" s="44">
        <v>1.325E-2</v>
      </c>
      <c r="N26" s="865"/>
      <c r="O26" s="43">
        <v>0.31977</v>
      </c>
      <c r="P26" s="39">
        <v>0.57508000000000004</v>
      </c>
      <c r="Q26" s="39">
        <v>0.30919999999999997</v>
      </c>
      <c r="R26" s="43">
        <v>0.50899000000000005</v>
      </c>
      <c r="S26" s="39">
        <v>0.35987999999999998</v>
      </c>
      <c r="T26" s="39">
        <v>0.50497000000000003</v>
      </c>
      <c r="U26" s="43" t="s">
        <v>472</v>
      </c>
      <c r="V26" s="39" t="s">
        <v>472</v>
      </c>
      <c r="W26" s="39" t="s">
        <v>472</v>
      </c>
      <c r="X26" s="43">
        <v>2.9329999999999998E-2</v>
      </c>
      <c r="Y26" s="39">
        <v>1.4189999999999999E-2</v>
      </c>
      <c r="Z26" s="47">
        <v>2.6210000000000001E-2</v>
      </c>
      <c r="AA26" s="563"/>
    </row>
    <row r="27" spans="1:27" s="21" customFormat="1" ht="12.75" customHeight="1">
      <c r="A27" s="785" t="s">
        <v>72</v>
      </c>
      <c r="B27" s="181">
        <v>191</v>
      </c>
      <c r="C27" s="181">
        <v>12352</v>
      </c>
      <c r="D27" s="191">
        <v>1566</v>
      </c>
      <c r="E27" s="181">
        <v>6</v>
      </c>
      <c r="F27" s="181">
        <v>42</v>
      </c>
      <c r="G27" s="191">
        <v>47</v>
      </c>
      <c r="H27" s="181">
        <v>3</v>
      </c>
      <c r="I27" s="181">
        <v>50</v>
      </c>
      <c r="J27" s="191">
        <v>28</v>
      </c>
      <c r="K27" s="181">
        <v>3</v>
      </c>
      <c r="L27" s="181">
        <v>28</v>
      </c>
      <c r="M27" s="191">
        <v>44</v>
      </c>
      <c r="N27" s="865" t="s">
        <v>72</v>
      </c>
      <c r="O27" s="181">
        <v>139</v>
      </c>
      <c r="P27" s="181">
        <v>10630</v>
      </c>
      <c r="Q27" s="191">
        <v>1230</v>
      </c>
      <c r="R27" s="181">
        <v>15</v>
      </c>
      <c r="S27" s="181">
        <v>158</v>
      </c>
      <c r="T27" s="191">
        <v>53</v>
      </c>
      <c r="U27" s="181">
        <v>12</v>
      </c>
      <c r="V27" s="181">
        <v>581</v>
      </c>
      <c r="W27" s="191">
        <v>59</v>
      </c>
      <c r="X27" s="181">
        <v>13</v>
      </c>
      <c r="Y27" s="181">
        <v>863</v>
      </c>
      <c r="Z27" s="224">
        <v>105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3.141E-2</v>
      </c>
      <c r="F28" s="39">
        <v>3.3999999999999998E-3</v>
      </c>
      <c r="G28" s="39">
        <v>3.0009999999999998E-2</v>
      </c>
      <c r="H28" s="43">
        <v>1.5709999999999998E-2</v>
      </c>
      <c r="I28" s="39">
        <v>4.0499999999999998E-3</v>
      </c>
      <c r="J28" s="39">
        <v>1.788E-2</v>
      </c>
      <c r="K28" s="43">
        <v>1.5709999999999998E-2</v>
      </c>
      <c r="L28" s="39">
        <v>2.2699999999999999E-3</v>
      </c>
      <c r="M28" s="44">
        <v>2.81E-2</v>
      </c>
      <c r="N28" s="865"/>
      <c r="O28" s="43">
        <v>0.72775000000000001</v>
      </c>
      <c r="P28" s="39">
        <v>0.86058999999999997</v>
      </c>
      <c r="Q28" s="39">
        <v>0.78544000000000003</v>
      </c>
      <c r="R28" s="43">
        <v>7.8530000000000003E-2</v>
      </c>
      <c r="S28" s="39">
        <v>1.2789999999999999E-2</v>
      </c>
      <c r="T28" s="39">
        <v>3.3840000000000002E-2</v>
      </c>
      <c r="U28" s="43">
        <v>6.2829999999999997E-2</v>
      </c>
      <c r="V28" s="39">
        <v>4.7039999999999998E-2</v>
      </c>
      <c r="W28" s="39">
        <v>3.7679999999999998E-2</v>
      </c>
      <c r="X28" s="43">
        <v>6.8059999999999996E-2</v>
      </c>
      <c r="Y28" s="39">
        <v>6.9870000000000002E-2</v>
      </c>
      <c r="Z28" s="47">
        <v>6.7049999999999998E-2</v>
      </c>
      <c r="AA28" s="563"/>
    </row>
    <row r="29" spans="1:27" s="21" customFormat="1" ht="12.75" customHeight="1">
      <c r="A29" s="785" t="s">
        <v>73</v>
      </c>
      <c r="B29" s="181">
        <v>835</v>
      </c>
      <c r="C29" s="181">
        <v>45210</v>
      </c>
      <c r="D29" s="191">
        <v>8565</v>
      </c>
      <c r="E29" s="181">
        <v>55</v>
      </c>
      <c r="F29" s="181">
        <v>468</v>
      </c>
      <c r="G29" s="191">
        <v>582</v>
      </c>
      <c r="H29" s="181">
        <v>0</v>
      </c>
      <c r="I29" s="181">
        <v>0</v>
      </c>
      <c r="J29" s="191">
        <v>0</v>
      </c>
      <c r="K29" s="181">
        <v>16</v>
      </c>
      <c r="L29" s="181">
        <v>99</v>
      </c>
      <c r="M29" s="191">
        <v>295</v>
      </c>
      <c r="N29" s="865" t="s">
        <v>73</v>
      </c>
      <c r="O29" s="181">
        <v>488</v>
      </c>
      <c r="P29" s="181">
        <v>26955</v>
      </c>
      <c r="Q29" s="191">
        <v>5155</v>
      </c>
      <c r="R29" s="181">
        <v>233</v>
      </c>
      <c r="S29" s="181">
        <v>13126</v>
      </c>
      <c r="T29" s="191">
        <v>2097</v>
      </c>
      <c r="U29" s="181">
        <v>0</v>
      </c>
      <c r="V29" s="181">
        <v>0</v>
      </c>
      <c r="W29" s="191">
        <v>0</v>
      </c>
      <c r="X29" s="181">
        <v>43</v>
      </c>
      <c r="Y29" s="181">
        <v>4562</v>
      </c>
      <c r="Z29" s="224">
        <v>436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6.5869999999999998E-2</v>
      </c>
      <c r="F30" s="39">
        <v>1.035E-2</v>
      </c>
      <c r="G30" s="39">
        <v>6.7949999999999997E-2</v>
      </c>
      <c r="H30" s="43" t="s">
        <v>472</v>
      </c>
      <c r="I30" s="39" t="s">
        <v>472</v>
      </c>
      <c r="J30" s="39" t="s">
        <v>472</v>
      </c>
      <c r="K30" s="43">
        <v>1.916E-2</v>
      </c>
      <c r="L30" s="39">
        <v>2.1900000000000001E-3</v>
      </c>
      <c r="M30" s="44">
        <v>3.4439999999999998E-2</v>
      </c>
      <c r="N30" s="865"/>
      <c r="O30" s="43">
        <v>0.58443000000000001</v>
      </c>
      <c r="P30" s="39">
        <v>0.59621999999999997</v>
      </c>
      <c r="Q30" s="39">
        <v>0.60187000000000002</v>
      </c>
      <c r="R30" s="43">
        <v>0.27904000000000001</v>
      </c>
      <c r="S30" s="39">
        <v>0.29032999999999998</v>
      </c>
      <c r="T30" s="39">
        <v>0.24482999999999999</v>
      </c>
      <c r="U30" s="43" t="s">
        <v>472</v>
      </c>
      <c r="V30" s="39" t="s">
        <v>472</v>
      </c>
      <c r="W30" s="39" t="s">
        <v>472</v>
      </c>
      <c r="X30" s="43">
        <v>5.1499999999999997E-2</v>
      </c>
      <c r="Y30" s="39">
        <v>0.10091</v>
      </c>
      <c r="Z30" s="47">
        <v>5.0900000000000001E-2</v>
      </c>
      <c r="AA30" s="563"/>
    </row>
    <row r="31" spans="1:27" s="21" customFormat="1" ht="12.75" customHeight="1">
      <c r="A31" s="785" t="s">
        <v>74</v>
      </c>
      <c r="B31" s="181">
        <v>174</v>
      </c>
      <c r="C31" s="181">
        <v>10770</v>
      </c>
      <c r="D31" s="191">
        <v>1525</v>
      </c>
      <c r="E31" s="181">
        <v>46</v>
      </c>
      <c r="F31" s="181">
        <v>581</v>
      </c>
      <c r="G31" s="191">
        <v>460</v>
      </c>
      <c r="H31" s="181">
        <v>0</v>
      </c>
      <c r="I31" s="181">
        <v>0</v>
      </c>
      <c r="J31" s="191">
        <v>0</v>
      </c>
      <c r="K31" s="181">
        <v>12</v>
      </c>
      <c r="L31" s="181">
        <v>338</v>
      </c>
      <c r="M31" s="191">
        <v>132</v>
      </c>
      <c r="N31" s="865" t="s">
        <v>74</v>
      </c>
      <c r="O31" s="181">
        <v>34</v>
      </c>
      <c r="P31" s="181">
        <v>6166</v>
      </c>
      <c r="Q31" s="191">
        <v>530</v>
      </c>
      <c r="R31" s="181">
        <v>73</v>
      </c>
      <c r="S31" s="181">
        <v>1591</v>
      </c>
      <c r="T31" s="191">
        <v>333</v>
      </c>
      <c r="U31" s="181">
        <v>2</v>
      </c>
      <c r="V31" s="181">
        <v>952</v>
      </c>
      <c r="W31" s="191">
        <v>15</v>
      </c>
      <c r="X31" s="181">
        <v>7</v>
      </c>
      <c r="Y31" s="181">
        <v>1142</v>
      </c>
      <c r="Z31" s="224">
        <v>55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0.26436999999999999</v>
      </c>
      <c r="F32" s="39">
        <v>5.3949999999999998E-2</v>
      </c>
      <c r="G32" s="39">
        <v>0.30164000000000002</v>
      </c>
      <c r="H32" s="43" t="s">
        <v>472</v>
      </c>
      <c r="I32" s="39" t="s">
        <v>472</v>
      </c>
      <c r="J32" s="39" t="s">
        <v>472</v>
      </c>
      <c r="K32" s="43">
        <v>6.8970000000000004E-2</v>
      </c>
      <c r="L32" s="39">
        <v>3.1379999999999998E-2</v>
      </c>
      <c r="M32" s="44">
        <v>8.6559999999999998E-2</v>
      </c>
      <c r="N32" s="865"/>
      <c r="O32" s="43">
        <v>0.19539999999999999</v>
      </c>
      <c r="P32" s="39">
        <v>0.57252000000000003</v>
      </c>
      <c r="Q32" s="39">
        <v>0.34754000000000002</v>
      </c>
      <c r="R32" s="43">
        <v>0.41954000000000002</v>
      </c>
      <c r="S32" s="39">
        <v>0.14773</v>
      </c>
      <c r="T32" s="39">
        <v>0.21836</v>
      </c>
      <c r="U32" s="43">
        <v>1.149E-2</v>
      </c>
      <c r="V32" s="39">
        <v>8.8389999999999996E-2</v>
      </c>
      <c r="W32" s="39">
        <v>9.8399999999999998E-3</v>
      </c>
      <c r="X32" s="43">
        <v>4.0230000000000002E-2</v>
      </c>
      <c r="Y32" s="39">
        <v>0.10604</v>
      </c>
      <c r="Z32" s="47">
        <v>3.6069999999999998E-2</v>
      </c>
      <c r="AA32" s="563"/>
    </row>
    <row r="33" spans="1:27" s="21" customFormat="1" ht="12.75" customHeight="1">
      <c r="A33" s="785" t="s">
        <v>75</v>
      </c>
      <c r="B33" s="181">
        <v>1195</v>
      </c>
      <c r="C33" s="181">
        <v>67978</v>
      </c>
      <c r="D33" s="191">
        <v>11263</v>
      </c>
      <c r="E33" s="181">
        <v>62</v>
      </c>
      <c r="F33" s="181">
        <v>1462</v>
      </c>
      <c r="G33" s="191">
        <v>559</v>
      </c>
      <c r="H33" s="181">
        <v>13</v>
      </c>
      <c r="I33" s="181">
        <v>471</v>
      </c>
      <c r="J33" s="191">
        <v>103</v>
      </c>
      <c r="K33" s="181">
        <v>53</v>
      </c>
      <c r="L33" s="181">
        <v>1165</v>
      </c>
      <c r="M33" s="191">
        <v>551</v>
      </c>
      <c r="N33" s="865" t="s">
        <v>75</v>
      </c>
      <c r="O33" s="181">
        <v>515</v>
      </c>
      <c r="P33" s="181">
        <v>49718</v>
      </c>
      <c r="Q33" s="191">
        <v>4946</v>
      </c>
      <c r="R33" s="181">
        <v>543</v>
      </c>
      <c r="S33" s="181">
        <v>15071</v>
      </c>
      <c r="T33" s="191">
        <v>5049</v>
      </c>
      <c r="U33" s="181">
        <v>0</v>
      </c>
      <c r="V33" s="181">
        <v>0</v>
      </c>
      <c r="W33" s="191">
        <v>0</v>
      </c>
      <c r="X33" s="181">
        <v>9</v>
      </c>
      <c r="Y33" s="181">
        <v>91</v>
      </c>
      <c r="Z33" s="224">
        <v>55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5.1880000000000003E-2</v>
      </c>
      <c r="F34" s="39">
        <v>2.1510000000000001E-2</v>
      </c>
      <c r="G34" s="39">
        <v>4.9630000000000001E-2</v>
      </c>
      <c r="H34" s="43">
        <v>1.0880000000000001E-2</v>
      </c>
      <c r="I34" s="39">
        <v>6.9300000000000004E-3</v>
      </c>
      <c r="J34" s="39">
        <v>9.1400000000000006E-3</v>
      </c>
      <c r="K34" s="43">
        <v>4.4350000000000001E-2</v>
      </c>
      <c r="L34" s="39">
        <v>1.7139999999999999E-2</v>
      </c>
      <c r="M34" s="44">
        <v>4.8919999999999998E-2</v>
      </c>
      <c r="N34" s="865"/>
      <c r="O34" s="41">
        <v>0.43096000000000001</v>
      </c>
      <c r="P34" s="39">
        <v>0.73138000000000003</v>
      </c>
      <c r="Q34" s="39">
        <v>0.43913999999999997</v>
      </c>
      <c r="R34" s="43">
        <v>0.45439000000000002</v>
      </c>
      <c r="S34" s="39">
        <v>0.22170000000000001</v>
      </c>
      <c r="T34" s="39">
        <v>0.44828000000000001</v>
      </c>
      <c r="U34" s="43" t="s">
        <v>472</v>
      </c>
      <c r="V34" s="39" t="s">
        <v>472</v>
      </c>
      <c r="W34" s="39" t="s">
        <v>472</v>
      </c>
      <c r="X34" s="43">
        <v>7.5300000000000002E-3</v>
      </c>
      <c r="Y34" s="39">
        <v>1.34E-3</v>
      </c>
      <c r="Z34" s="47">
        <v>4.8799999999999998E-3</v>
      </c>
      <c r="AA34" s="563"/>
    </row>
    <row r="35" spans="1:27" s="21" customFormat="1" ht="12.75" customHeight="1">
      <c r="A35" s="786" t="s">
        <v>76</v>
      </c>
      <c r="B35" s="181">
        <v>445</v>
      </c>
      <c r="C35" s="181">
        <v>26972</v>
      </c>
      <c r="D35" s="191">
        <v>3920</v>
      </c>
      <c r="E35" s="181">
        <v>47</v>
      </c>
      <c r="F35" s="181">
        <v>369</v>
      </c>
      <c r="G35" s="191">
        <v>444</v>
      </c>
      <c r="H35" s="181">
        <v>6</v>
      </c>
      <c r="I35" s="181">
        <v>144</v>
      </c>
      <c r="J35" s="191">
        <v>36</v>
      </c>
      <c r="K35" s="181">
        <v>5</v>
      </c>
      <c r="L35" s="181">
        <v>34</v>
      </c>
      <c r="M35" s="191">
        <v>37</v>
      </c>
      <c r="N35" s="867" t="s">
        <v>76</v>
      </c>
      <c r="O35" s="181">
        <v>227</v>
      </c>
      <c r="P35" s="181">
        <v>21954</v>
      </c>
      <c r="Q35" s="191">
        <v>2265</v>
      </c>
      <c r="R35" s="181">
        <v>152</v>
      </c>
      <c r="S35" s="181">
        <v>2657</v>
      </c>
      <c r="T35" s="191">
        <v>1043</v>
      </c>
      <c r="U35" s="181">
        <v>0</v>
      </c>
      <c r="V35" s="181">
        <v>0</v>
      </c>
      <c r="W35" s="191">
        <v>0</v>
      </c>
      <c r="X35" s="181">
        <v>8</v>
      </c>
      <c r="Y35" s="181">
        <v>1814</v>
      </c>
      <c r="Z35" s="224">
        <v>95</v>
      </c>
      <c r="AA35" s="404"/>
    </row>
    <row r="36" spans="1:27" s="45" customFormat="1" ht="12.75" customHeight="1">
      <c r="A36" s="787"/>
      <c r="B36" s="232">
        <v>1</v>
      </c>
      <c r="C36" s="233">
        <v>1</v>
      </c>
      <c r="D36" s="233">
        <v>1</v>
      </c>
      <c r="E36" s="234">
        <v>0.10562000000000001</v>
      </c>
      <c r="F36" s="235">
        <v>1.3679999999999999E-2</v>
      </c>
      <c r="G36" s="235">
        <v>0.11327</v>
      </c>
      <c r="H36" s="234">
        <v>1.3480000000000001E-2</v>
      </c>
      <c r="I36" s="235">
        <v>5.3400000000000001E-3</v>
      </c>
      <c r="J36" s="235">
        <v>9.1800000000000007E-3</v>
      </c>
      <c r="K36" s="234">
        <v>1.124E-2</v>
      </c>
      <c r="L36" s="235">
        <v>1.2600000000000001E-3</v>
      </c>
      <c r="M36" s="236">
        <v>9.4400000000000005E-3</v>
      </c>
      <c r="N36" s="868"/>
      <c r="O36" s="234">
        <v>0.51010999999999995</v>
      </c>
      <c r="P36" s="235">
        <v>0.81396000000000002</v>
      </c>
      <c r="Q36" s="235">
        <v>0.57781000000000005</v>
      </c>
      <c r="R36" s="234">
        <v>0.34156999999999998</v>
      </c>
      <c r="S36" s="235">
        <v>9.851E-2</v>
      </c>
      <c r="T36" s="235">
        <v>0.26606999999999997</v>
      </c>
      <c r="U36" s="234" t="s">
        <v>472</v>
      </c>
      <c r="V36" s="235" t="s">
        <v>472</v>
      </c>
      <c r="W36" s="235" t="s">
        <v>472</v>
      </c>
      <c r="X36" s="234">
        <v>1.7979999999999999E-2</v>
      </c>
      <c r="Y36" s="235">
        <v>6.7250000000000004E-2</v>
      </c>
      <c r="Z36" s="245">
        <v>2.4230000000000002E-2</v>
      </c>
      <c r="AA36" s="563"/>
    </row>
    <row r="37" spans="1:27" s="24" customFormat="1" ht="12.75" customHeight="1">
      <c r="A37" s="838" t="s">
        <v>85</v>
      </c>
      <c r="B37" s="180">
        <v>64858</v>
      </c>
      <c r="C37" s="180">
        <v>2231209</v>
      </c>
      <c r="D37" s="237">
        <v>610784</v>
      </c>
      <c r="E37" s="180">
        <v>3035</v>
      </c>
      <c r="F37" s="180">
        <v>57189</v>
      </c>
      <c r="G37" s="237">
        <v>33085</v>
      </c>
      <c r="H37" s="180">
        <v>1508</v>
      </c>
      <c r="I37" s="180">
        <v>30463</v>
      </c>
      <c r="J37" s="237">
        <v>12537</v>
      </c>
      <c r="K37" s="180">
        <v>19222</v>
      </c>
      <c r="L37" s="180">
        <v>297194</v>
      </c>
      <c r="M37" s="237">
        <v>199387</v>
      </c>
      <c r="N37" s="883" t="s">
        <v>85</v>
      </c>
      <c r="O37" s="180">
        <v>20145</v>
      </c>
      <c r="P37" s="180">
        <v>1250700</v>
      </c>
      <c r="Q37" s="237">
        <v>211860</v>
      </c>
      <c r="R37" s="180">
        <v>19701</v>
      </c>
      <c r="S37" s="180">
        <v>462213</v>
      </c>
      <c r="T37" s="237">
        <v>142784</v>
      </c>
      <c r="U37" s="180">
        <v>296</v>
      </c>
      <c r="V37" s="180">
        <v>50077</v>
      </c>
      <c r="W37" s="237">
        <v>3361</v>
      </c>
      <c r="X37" s="180">
        <v>951</v>
      </c>
      <c r="Y37" s="180">
        <v>83373</v>
      </c>
      <c r="Z37" s="228">
        <v>7770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4.6789999999999998E-2</v>
      </c>
      <c r="F38" s="243">
        <v>2.563E-2</v>
      </c>
      <c r="G38" s="243">
        <v>5.4170000000000003E-2</v>
      </c>
      <c r="H38" s="242">
        <v>2.325E-2</v>
      </c>
      <c r="I38" s="243">
        <v>1.3650000000000001E-2</v>
      </c>
      <c r="J38" s="243">
        <v>2.053E-2</v>
      </c>
      <c r="K38" s="242">
        <v>0.29637000000000002</v>
      </c>
      <c r="L38" s="243">
        <v>0.13320000000000001</v>
      </c>
      <c r="M38" s="401">
        <v>0.32644000000000001</v>
      </c>
      <c r="N38" s="870"/>
      <c r="O38" s="242">
        <v>0.31059999999999999</v>
      </c>
      <c r="P38" s="243">
        <v>0.56054999999999999</v>
      </c>
      <c r="Q38" s="243">
        <v>0.34687000000000001</v>
      </c>
      <c r="R38" s="242">
        <v>0.30375999999999997</v>
      </c>
      <c r="S38" s="243">
        <v>0.20716000000000001</v>
      </c>
      <c r="T38" s="243">
        <v>0.23377000000000001</v>
      </c>
      <c r="U38" s="242">
        <v>4.5599999999999998E-3</v>
      </c>
      <c r="V38" s="243">
        <v>2.2440000000000002E-2</v>
      </c>
      <c r="W38" s="243">
        <v>5.4999999999999997E-3</v>
      </c>
      <c r="X38" s="242">
        <v>1.4659999999999999E-2</v>
      </c>
      <c r="Y38" s="243">
        <v>3.737E-2</v>
      </c>
      <c r="Z38" s="246">
        <v>1.272E-2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402" customFormat="1"/>
    <row r="42" spans="1:27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</row>
    <row r="43" spans="1:27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</row>
    <row r="44" spans="1:27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</row>
    <row r="45" spans="1:27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</row>
    <row r="46" spans="1:27" s="49" customFormat="1" ht="44.25">
      <c r="A46" s="48"/>
      <c r="AA46" s="565"/>
    </row>
    <row r="48" spans="1:27" ht="26.25" customHeight="1"/>
  </sheetData>
  <mergeCells count="53">
    <mergeCell ref="A45:E45"/>
    <mergeCell ref="N45:R45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15:A16"/>
    <mergeCell ref="N15:N16"/>
    <mergeCell ref="A13:A14"/>
    <mergeCell ref="AB3:AF11"/>
    <mergeCell ref="A5:A6"/>
    <mergeCell ref="N5:N6"/>
    <mergeCell ref="A7:A8"/>
    <mergeCell ref="N7:N8"/>
    <mergeCell ref="A9:A10"/>
    <mergeCell ref="O3:Q3"/>
    <mergeCell ref="R3:T3"/>
    <mergeCell ref="U3:W3"/>
    <mergeCell ref="N9:N10"/>
    <mergeCell ref="A11:A12"/>
    <mergeCell ref="N11:N12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 A8 A10 A12 A14 A16 A18 A20 A22 A24 A26 A28 A30 A32 A34 A36">
    <cfRule type="cellIs" dxfId="501" priority="412" stopIfTrue="1" operator="equal">
      <formula>1</formula>
    </cfRule>
    <cfRule type="cellIs" dxfId="500" priority="413" stopIfTrue="1" operator="lessThan">
      <formula>0.0005</formula>
    </cfRule>
  </conditionalFormatting>
  <conditionalFormatting sqref="A5:Z5">
    <cfRule type="cellIs" dxfId="499" priority="193" stopIfTrue="1" operator="equal">
      <formula>0</formula>
    </cfRule>
  </conditionalFormatting>
  <conditionalFormatting sqref="A9:Z9">
    <cfRule type="cellIs" dxfId="498" priority="169" stopIfTrue="1" operator="equal">
      <formula>0</formula>
    </cfRule>
  </conditionalFormatting>
  <conditionalFormatting sqref="A11:Z11">
    <cfRule type="cellIs" dxfId="497" priority="157" stopIfTrue="1" operator="equal">
      <formula>0</formula>
    </cfRule>
  </conditionalFormatting>
  <conditionalFormatting sqref="A13:Z13">
    <cfRule type="cellIs" dxfId="496" priority="145" stopIfTrue="1" operator="equal">
      <formula>0</formula>
    </cfRule>
  </conditionalFormatting>
  <conditionalFormatting sqref="A15:Z15">
    <cfRule type="cellIs" dxfId="495" priority="133" stopIfTrue="1" operator="equal">
      <formula>0</formula>
    </cfRule>
  </conditionalFormatting>
  <conditionalFormatting sqref="A17:Z17">
    <cfRule type="cellIs" dxfId="494" priority="121" stopIfTrue="1" operator="equal">
      <formula>0</formula>
    </cfRule>
  </conditionalFormatting>
  <conditionalFormatting sqref="A19:Z19">
    <cfRule type="cellIs" dxfId="493" priority="109" stopIfTrue="1" operator="equal">
      <formula>0</formula>
    </cfRule>
  </conditionalFormatting>
  <conditionalFormatting sqref="A21:Z21">
    <cfRule type="cellIs" dxfId="492" priority="97" stopIfTrue="1" operator="equal">
      <formula>0</formula>
    </cfRule>
  </conditionalFormatting>
  <conditionalFormatting sqref="A23:Z23">
    <cfRule type="cellIs" dxfId="491" priority="85" stopIfTrue="1" operator="equal">
      <formula>0</formula>
    </cfRule>
  </conditionalFormatting>
  <conditionalFormatting sqref="A25:Z25">
    <cfRule type="cellIs" dxfId="490" priority="73" stopIfTrue="1" operator="equal">
      <formula>0</formula>
    </cfRule>
  </conditionalFormatting>
  <conditionalFormatting sqref="A27:Z27">
    <cfRule type="cellIs" dxfId="489" priority="61" stopIfTrue="1" operator="equal">
      <formula>0</formula>
    </cfRule>
  </conditionalFormatting>
  <conditionalFormatting sqref="A29:Z29">
    <cfRule type="cellIs" dxfId="488" priority="49" stopIfTrue="1" operator="equal">
      <formula>0</formula>
    </cfRule>
  </conditionalFormatting>
  <conditionalFormatting sqref="A31:Z31">
    <cfRule type="cellIs" dxfId="487" priority="37" stopIfTrue="1" operator="equal">
      <formula>0</formula>
    </cfRule>
  </conditionalFormatting>
  <conditionalFormatting sqref="A33:Z33">
    <cfRule type="cellIs" dxfId="486" priority="25" stopIfTrue="1" operator="equal">
      <formula>0</formula>
    </cfRule>
  </conditionalFormatting>
  <conditionalFormatting sqref="A35:Z35">
    <cfRule type="cellIs" dxfId="485" priority="13" stopIfTrue="1" operator="equal">
      <formula>0</formula>
    </cfRule>
  </conditionalFormatting>
  <conditionalFormatting sqref="B7:M7">
    <cfRule type="cellIs" dxfId="484" priority="385" stopIfTrue="1" operator="equal">
      <formula>0</formula>
    </cfRule>
  </conditionalFormatting>
  <conditionalFormatting sqref="B37:M37">
    <cfRule type="cellIs" dxfId="483" priority="205" stopIfTrue="1" operator="equal">
      <formula>0</formula>
    </cfRule>
  </conditionalFormatting>
  <conditionalFormatting sqref="N6 N8 N10 N12 N14 N16 N18 N20 N22 N24 N26 N28 N30 N32 N34 N36">
    <cfRule type="cellIs" dxfId="482" priority="409" stopIfTrue="1" operator="equal">
      <formula>1</formula>
    </cfRule>
    <cfRule type="cellIs" dxfId="481" priority="410" stopIfTrue="1" operator="lessThan">
      <formula>0.0005</formula>
    </cfRule>
  </conditionalFormatting>
  <conditionalFormatting sqref="O7:Z7">
    <cfRule type="cellIs" dxfId="480" priority="181" stopIfTrue="1" operator="equal">
      <formula>0</formula>
    </cfRule>
  </conditionalFormatting>
  <conditionalFormatting sqref="O37:Z37">
    <cfRule type="cellIs" dxfId="479" priority="1" stopIfTrue="1" operator="equal">
      <formula>0</formula>
    </cfRule>
  </conditionalFormatting>
  <hyperlinks>
    <hyperlink ref="E43" r:id="rId1" xr:uid="{DA6BB499-DD4C-4CE9-82F0-61EC94D2BEE4}"/>
    <hyperlink ref="E43:G43" r:id="rId2" display="http://dx.doi.org/10.4232/1.14582 " xr:uid="{DBF57841-EB93-46AB-966E-11BDA6235D0D}"/>
    <hyperlink ref="R43" r:id="rId3" xr:uid="{F55A16A1-D8DC-465B-836A-69B31739DEA8}"/>
    <hyperlink ref="R43:T43" r:id="rId4" display="http://dx.doi.org/10.4232/1.14582 " xr:uid="{45768154-7910-4BFD-8983-3F4C0D01FF47}"/>
    <hyperlink ref="A45" r:id="rId5" display="Publikation und Tabellen stehen unter der Lizenz CC BY-SA DEED 4.0." xr:uid="{501806C2-48A1-49AD-9A3E-5291E391E8AF}"/>
    <hyperlink ref="A45:E45" r:id="rId6" display="Die Tabellen stehen unter der Lizenz CC BY-SA DEED 4.0." xr:uid="{E43A2076-637F-4D4E-9A9F-866CEA75A812}"/>
    <hyperlink ref="N45" r:id="rId7" display="Publikation und Tabellen stehen unter der Lizenz CC BY-SA DEED 4.0." xr:uid="{02F8A943-9743-443E-8851-315BEDE8F653}"/>
    <hyperlink ref="N45:R45" r:id="rId8" display="Die Tabellen stehen unter der Lizenz CC BY-SA DEED 4.0." xr:uid="{3CFE45A1-D324-43D2-A6B7-CF7B0502CBD8}"/>
  </hyperlinks>
  <pageMargins left="0.78740157480314965" right="0.78740157480314965" top="0.98425196850393704" bottom="0.98425196850393704" header="0.51181102362204722" footer="0.51181102362204722"/>
  <pageSetup paperSize="9" scale="77" orientation="portrait" r:id="rId9"/>
  <headerFooter scaleWithDoc="0" alignWithMargins="0"/>
  <colBreaks count="1" manualBreakCount="1">
    <brk id="13" max="44" man="1"/>
  </colBreaks>
  <legacyDrawingHF r:id="rId1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5A32-0DEC-4B8D-A573-62F308AB5C69}">
  <dimension ref="A1:AF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1.25" customHeight="1" thickBot="1">
      <c r="A1" s="788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2023 - Kurse mit digitalen Lerninhalten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2023 - Kurse mit digitalen Lerninhalten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32" s="19" customFormat="1" ht="14.25" customHeight="1">
      <c r="A2" s="806" t="s">
        <v>12</v>
      </c>
      <c r="B2" s="798" t="s">
        <v>57</v>
      </c>
      <c r="C2" s="799"/>
      <c r="D2" s="799"/>
      <c r="E2" s="864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2" s="40" customFormat="1" ht="39.75" customHeight="1">
      <c r="A3" s="807"/>
      <c r="B3" s="846"/>
      <c r="C3" s="874"/>
      <c r="D3" s="874"/>
      <c r="E3" s="87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84"/>
      <c r="O3" s="853" t="s">
        <v>20</v>
      </c>
      <c r="P3" s="853"/>
      <c r="Q3" s="853"/>
      <c r="R3" s="853" t="s">
        <v>327</v>
      </c>
      <c r="S3" s="853"/>
      <c r="T3" s="853"/>
      <c r="U3" s="853" t="s">
        <v>362</v>
      </c>
      <c r="V3" s="853"/>
      <c r="W3" s="873"/>
      <c r="X3" s="873" t="s">
        <v>39</v>
      </c>
      <c r="Y3" s="793"/>
      <c r="Z3" s="795"/>
      <c r="AA3" s="562"/>
      <c r="AB3" s="871"/>
      <c r="AC3" s="871"/>
      <c r="AD3" s="871"/>
      <c r="AE3" s="871"/>
      <c r="AF3" s="871"/>
    </row>
    <row r="4" spans="1:32" ht="33.75">
      <c r="A4" s="808"/>
      <c r="B4" s="582" t="s">
        <v>16</v>
      </c>
      <c r="C4" s="582" t="s">
        <v>17</v>
      </c>
      <c r="D4" s="582" t="s">
        <v>18</v>
      </c>
      <c r="E4" s="582" t="s">
        <v>16</v>
      </c>
      <c r="F4" s="582" t="s">
        <v>17</v>
      </c>
      <c r="G4" s="580" t="s">
        <v>18</v>
      </c>
      <c r="H4" s="582" t="s">
        <v>16</v>
      </c>
      <c r="I4" s="582" t="s">
        <v>17</v>
      </c>
      <c r="J4" s="580" t="s">
        <v>18</v>
      </c>
      <c r="K4" s="582" t="s">
        <v>16</v>
      </c>
      <c r="L4" s="582" t="s">
        <v>17</v>
      </c>
      <c r="M4" s="580" t="s">
        <v>18</v>
      </c>
      <c r="N4" s="885"/>
      <c r="O4" s="582" t="s">
        <v>16</v>
      </c>
      <c r="P4" s="582" t="s">
        <v>17</v>
      </c>
      <c r="Q4" s="580" t="s">
        <v>18</v>
      </c>
      <c r="R4" s="582" t="s">
        <v>16</v>
      </c>
      <c r="S4" s="582" t="s">
        <v>17</v>
      </c>
      <c r="T4" s="580" t="s">
        <v>18</v>
      </c>
      <c r="U4" s="582" t="s">
        <v>16</v>
      </c>
      <c r="V4" s="582" t="s">
        <v>17</v>
      </c>
      <c r="W4" s="582" t="s">
        <v>18</v>
      </c>
      <c r="X4" s="582" t="s">
        <v>16</v>
      </c>
      <c r="Y4" s="582" t="s">
        <v>17</v>
      </c>
      <c r="Z4" s="584" t="s">
        <v>18</v>
      </c>
      <c r="AB4" s="871"/>
      <c r="AC4" s="871"/>
      <c r="AD4" s="871"/>
      <c r="AE4" s="871"/>
      <c r="AF4" s="871"/>
    </row>
    <row r="5" spans="1:32" s="21" customFormat="1" ht="12.75" customHeight="1">
      <c r="A5" s="802" t="s">
        <v>61</v>
      </c>
      <c r="B5" s="181">
        <v>10014</v>
      </c>
      <c r="C5" s="181">
        <v>320606</v>
      </c>
      <c r="D5" s="191">
        <v>83636</v>
      </c>
      <c r="E5" s="181">
        <v>549</v>
      </c>
      <c r="F5" s="181">
        <v>3994</v>
      </c>
      <c r="G5" s="191">
        <v>6355</v>
      </c>
      <c r="H5" s="181">
        <v>420</v>
      </c>
      <c r="I5" s="181">
        <v>5010</v>
      </c>
      <c r="J5" s="191">
        <v>3359</v>
      </c>
      <c r="K5" s="181">
        <v>1511</v>
      </c>
      <c r="L5" s="181">
        <v>17343</v>
      </c>
      <c r="M5" s="191">
        <v>12931</v>
      </c>
      <c r="N5" s="872" t="s">
        <v>61</v>
      </c>
      <c r="O5" s="181">
        <v>5773</v>
      </c>
      <c r="P5" s="181">
        <v>246462</v>
      </c>
      <c r="Q5" s="191">
        <v>50498</v>
      </c>
      <c r="R5" s="181">
        <v>1636</v>
      </c>
      <c r="S5" s="181">
        <v>32072</v>
      </c>
      <c r="T5" s="191">
        <v>9414</v>
      </c>
      <c r="U5" s="181">
        <v>56</v>
      </c>
      <c r="V5" s="181">
        <v>13235</v>
      </c>
      <c r="W5" s="191">
        <v>518</v>
      </c>
      <c r="X5" s="181">
        <v>69</v>
      </c>
      <c r="Y5" s="181">
        <v>2490</v>
      </c>
      <c r="Z5" s="224">
        <v>561</v>
      </c>
      <c r="AA5" s="404"/>
      <c r="AB5" s="871"/>
      <c r="AC5" s="871"/>
      <c r="AD5" s="871"/>
      <c r="AE5" s="871"/>
      <c r="AF5" s="871"/>
    </row>
    <row r="6" spans="1:32" s="21" customFormat="1" ht="12.75" customHeight="1">
      <c r="A6" s="785"/>
      <c r="B6" s="41">
        <v>1</v>
      </c>
      <c r="C6" s="42">
        <v>1</v>
      </c>
      <c r="D6" s="42">
        <v>1</v>
      </c>
      <c r="E6" s="43">
        <v>5.4820000000000001E-2</v>
      </c>
      <c r="F6" s="39">
        <v>1.2460000000000001E-2</v>
      </c>
      <c r="G6" s="39">
        <v>7.5980000000000006E-2</v>
      </c>
      <c r="H6" s="43">
        <v>4.1939999999999998E-2</v>
      </c>
      <c r="I6" s="39">
        <v>1.5630000000000002E-2</v>
      </c>
      <c r="J6" s="39">
        <v>4.0160000000000001E-2</v>
      </c>
      <c r="K6" s="43">
        <v>0.15089</v>
      </c>
      <c r="L6" s="39">
        <v>5.4089999999999999E-2</v>
      </c>
      <c r="M6" s="44">
        <v>0.15461</v>
      </c>
      <c r="N6" s="865"/>
      <c r="O6" s="43">
        <v>0.57648999999999995</v>
      </c>
      <c r="P6" s="39">
        <v>0.76873999999999998</v>
      </c>
      <c r="Q6" s="39">
        <v>0.60377999999999998</v>
      </c>
      <c r="R6" s="43">
        <v>0.16336999999999999</v>
      </c>
      <c r="S6" s="39">
        <v>0.10004</v>
      </c>
      <c r="T6" s="39">
        <v>0.11255999999999999</v>
      </c>
      <c r="U6" s="43">
        <v>5.5900000000000004E-3</v>
      </c>
      <c r="V6" s="39">
        <v>4.1279999999999997E-2</v>
      </c>
      <c r="W6" s="39">
        <v>6.1900000000000002E-3</v>
      </c>
      <c r="X6" s="43">
        <v>6.8900000000000003E-3</v>
      </c>
      <c r="Y6" s="39">
        <v>7.77E-3</v>
      </c>
      <c r="Z6" s="47">
        <v>6.7099999999999998E-3</v>
      </c>
      <c r="AA6" s="404"/>
      <c r="AB6" s="871"/>
      <c r="AC6" s="871"/>
      <c r="AD6" s="871"/>
      <c r="AE6" s="871"/>
      <c r="AF6" s="871"/>
    </row>
    <row r="7" spans="1:32" s="21" customFormat="1" ht="12.75" customHeight="1">
      <c r="A7" s="785" t="s">
        <v>62</v>
      </c>
      <c r="B7" s="181">
        <v>8245</v>
      </c>
      <c r="C7" s="181">
        <v>237230</v>
      </c>
      <c r="D7" s="191">
        <v>68625</v>
      </c>
      <c r="E7" s="181">
        <v>543</v>
      </c>
      <c r="F7" s="181">
        <v>4354</v>
      </c>
      <c r="G7" s="191">
        <v>6876</v>
      </c>
      <c r="H7" s="181">
        <v>451</v>
      </c>
      <c r="I7" s="181">
        <v>5372</v>
      </c>
      <c r="J7" s="191">
        <v>3245</v>
      </c>
      <c r="K7" s="181">
        <v>1627</v>
      </c>
      <c r="L7" s="181">
        <v>22552</v>
      </c>
      <c r="M7" s="191">
        <v>17570</v>
      </c>
      <c r="N7" s="865" t="s">
        <v>62</v>
      </c>
      <c r="O7" s="181">
        <v>4546</v>
      </c>
      <c r="P7" s="181">
        <v>149352</v>
      </c>
      <c r="Q7" s="191">
        <v>35141</v>
      </c>
      <c r="R7" s="181">
        <v>902</v>
      </c>
      <c r="S7" s="181">
        <v>22556</v>
      </c>
      <c r="T7" s="191">
        <v>4012</v>
      </c>
      <c r="U7" s="181">
        <v>140</v>
      </c>
      <c r="V7" s="181">
        <v>28366</v>
      </c>
      <c r="W7" s="191">
        <v>1314</v>
      </c>
      <c r="X7" s="181">
        <v>36</v>
      </c>
      <c r="Y7" s="181">
        <v>4678</v>
      </c>
      <c r="Z7" s="224">
        <v>467</v>
      </c>
      <c r="AA7" s="404"/>
      <c r="AB7" s="871"/>
      <c r="AC7" s="871"/>
      <c r="AD7" s="871"/>
      <c r="AE7" s="871"/>
      <c r="AF7" s="871"/>
    </row>
    <row r="8" spans="1:32" s="45" customFormat="1" ht="12.75" customHeight="1">
      <c r="A8" s="785"/>
      <c r="B8" s="41">
        <v>1</v>
      </c>
      <c r="C8" s="42">
        <v>1</v>
      </c>
      <c r="D8" s="42">
        <v>1</v>
      </c>
      <c r="E8" s="43">
        <v>6.5860000000000002E-2</v>
      </c>
      <c r="F8" s="39">
        <v>1.8350000000000002E-2</v>
      </c>
      <c r="G8" s="39">
        <v>0.1002</v>
      </c>
      <c r="H8" s="43">
        <v>5.4699999999999999E-2</v>
      </c>
      <c r="I8" s="39">
        <v>2.264E-2</v>
      </c>
      <c r="J8" s="39">
        <v>4.7289999999999999E-2</v>
      </c>
      <c r="K8" s="43">
        <v>0.19733000000000001</v>
      </c>
      <c r="L8" s="39">
        <v>9.5060000000000006E-2</v>
      </c>
      <c r="M8" s="44">
        <v>0.25602999999999998</v>
      </c>
      <c r="N8" s="865"/>
      <c r="O8" s="43">
        <v>0.55135999999999996</v>
      </c>
      <c r="P8" s="39">
        <v>0.62956999999999996</v>
      </c>
      <c r="Q8" s="39">
        <v>0.51207000000000003</v>
      </c>
      <c r="R8" s="43">
        <v>0.1094</v>
      </c>
      <c r="S8" s="39">
        <v>9.5079999999999998E-2</v>
      </c>
      <c r="T8" s="39">
        <v>5.8459999999999998E-2</v>
      </c>
      <c r="U8" s="43">
        <v>1.6979999999999999E-2</v>
      </c>
      <c r="V8" s="39">
        <v>0.11957</v>
      </c>
      <c r="W8" s="39">
        <v>1.915E-2</v>
      </c>
      <c r="X8" s="43">
        <v>4.3699999999999998E-3</v>
      </c>
      <c r="Y8" s="39">
        <v>1.9720000000000001E-2</v>
      </c>
      <c r="Z8" s="47">
        <v>6.8100000000000001E-3</v>
      </c>
      <c r="AA8" s="563"/>
      <c r="AB8" s="871"/>
      <c r="AC8" s="871"/>
      <c r="AD8" s="871"/>
      <c r="AE8" s="871"/>
      <c r="AF8" s="871"/>
    </row>
    <row r="9" spans="1:32" s="21" customFormat="1" ht="12.75" customHeight="1">
      <c r="A9" s="785" t="s">
        <v>63</v>
      </c>
      <c r="B9" s="181">
        <v>4713</v>
      </c>
      <c r="C9" s="181">
        <v>174477</v>
      </c>
      <c r="D9" s="191">
        <v>43765</v>
      </c>
      <c r="E9" s="181">
        <v>101</v>
      </c>
      <c r="F9" s="181">
        <v>1161</v>
      </c>
      <c r="G9" s="191">
        <v>3202</v>
      </c>
      <c r="H9" s="181">
        <v>307</v>
      </c>
      <c r="I9" s="181">
        <v>8051</v>
      </c>
      <c r="J9" s="191">
        <v>2581</v>
      </c>
      <c r="K9" s="181">
        <v>226</v>
      </c>
      <c r="L9" s="181">
        <v>3324</v>
      </c>
      <c r="M9" s="191">
        <v>1736</v>
      </c>
      <c r="N9" s="865" t="s">
        <v>63</v>
      </c>
      <c r="O9" s="181">
        <v>3279</v>
      </c>
      <c r="P9" s="181">
        <v>141078</v>
      </c>
      <c r="Q9" s="191">
        <v>30840</v>
      </c>
      <c r="R9" s="181">
        <v>744</v>
      </c>
      <c r="S9" s="181">
        <v>15174</v>
      </c>
      <c r="T9" s="191">
        <v>4952</v>
      </c>
      <c r="U9" s="181">
        <v>3</v>
      </c>
      <c r="V9" s="181">
        <v>72</v>
      </c>
      <c r="W9" s="191">
        <v>9</v>
      </c>
      <c r="X9" s="181">
        <v>53</v>
      </c>
      <c r="Y9" s="181">
        <v>5617</v>
      </c>
      <c r="Z9" s="224">
        <v>445</v>
      </c>
      <c r="AA9" s="404"/>
      <c r="AB9" s="871"/>
      <c r="AC9" s="871"/>
      <c r="AD9" s="871"/>
      <c r="AE9" s="871"/>
      <c r="AF9" s="871"/>
    </row>
    <row r="10" spans="1:32" s="45" customFormat="1" ht="12.75" customHeight="1">
      <c r="A10" s="785"/>
      <c r="B10" s="41">
        <v>1</v>
      </c>
      <c r="C10" s="42">
        <v>1</v>
      </c>
      <c r="D10" s="42">
        <v>1</v>
      </c>
      <c r="E10" s="43">
        <v>2.1430000000000001E-2</v>
      </c>
      <c r="F10" s="39">
        <v>6.6499999999999997E-3</v>
      </c>
      <c r="G10" s="39">
        <v>7.3160000000000003E-2</v>
      </c>
      <c r="H10" s="43">
        <v>6.5140000000000003E-2</v>
      </c>
      <c r="I10" s="39">
        <v>4.614E-2</v>
      </c>
      <c r="J10" s="39">
        <v>5.8970000000000002E-2</v>
      </c>
      <c r="K10" s="43">
        <v>4.795E-2</v>
      </c>
      <c r="L10" s="39">
        <v>1.9050000000000001E-2</v>
      </c>
      <c r="M10" s="44">
        <v>3.9669999999999997E-2</v>
      </c>
      <c r="N10" s="865"/>
      <c r="O10" s="43">
        <v>0.69574000000000003</v>
      </c>
      <c r="P10" s="39">
        <v>0.80857999999999997</v>
      </c>
      <c r="Q10" s="39">
        <v>0.70467000000000002</v>
      </c>
      <c r="R10" s="43">
        <v>0.15786</v>
      </c>
      <c r="S10" s="39">
        <v>8.6970000000000006E-2</v>
      </c>
      <c r="T10" s="39">
        <v>0.11315</v>
      </c>
      <c r="U10" s="43">
        <v>6.4000000000000005E-4</v>
      </c>
      <c r="V10" s="39">
        <v>4.0999999999999999E-4</v>
      </c>
      <c r="W10" s="39">
        <v>2.1000000000000001E-4</v>
      </c>
      <c r="X10" s="43">
        <v>1.125E-2</v>
      </c>
      <c r="Y10" s="39">
        <v>3.2190000000000003E-2</v>
      </c>
      <c r="Z10" s="47">
        <v>1.017E-2</v>
      </c>
      <c r="AA10" s="563"/>
      <c r="AB10" s="871"/>
      <c r="AC10" s="871"/>
      <c r="AD10" s="871"/>
      <c r="AE10" s="871"/>
      <c r="AF10" s="871"/>
    </row>
    <row r="11" spans="1:32" s="21" customFormat="1" ht="12.75" customHeight="1">
      <c r="A11" s="785" t="s">
        <v>64</v>
      </c>
      <c r="B11" s="181">
        <v>531</v>
      </c>
      <c r="C11" s="181">
        <v>21778</v>
      </c>
      <c r="D11" s="191">
        <v>5333</v>
      </c>
      <c r="E11" s="181">
        <v>34</v>
      </c>
      <c r="F11" s="181">
        <v>282</v>
      </c>
      <c r="G11" s="191">
        <v>194</v>
      </c>
      <c r="H11" s="181">
        <v>18</v>
      </c>
      <c r="I11" s="181">
        <v>349</v>
      </c>
      <c r="J11" s="191">
        <v>126</v>
      </c>
      <c r="K11" s="181">
        <v>32</v>
      </c>
      <c r="L11" s="181">
        <v>489</v>
      </c>
      <c r="M11" s="191">
        <v>235</v>
      </c>
      <c r="N11" s="865" t="s">
        <v>64</v>
      </c>
      <c r="O11" s="181">
        <v>258</v>
      </c>
      <c r="P11" s="181">
        <v>15171</v>
      </c>
      <c r="Q11" s="191">
        <v>2663</v>
      </c>
      <c r="R11" s="181">
        <v>163</v>
      </c>
      <c r="S11" s="181">
        <v>4459</v>
      </c>
      <c r="T11" s="191">
        <v>1873</v>
      </c>
      <c r="U11" s="181">
        <v>0</v>
      </c>
      <c r="V11" s="181">
        <v>0</v>
      </c>
      <c r="W11" s="191">
        <v>0</v>
      </c>
      <c r="X11" s="181">
        <v>26</v>
      </c>
      <c r="Y11" s="181">
        <v>1028</v>
      </c>
      <c r="Z11" s="224">
        <v>242</v>
      </c>
      <c r="AA11" s="404"/>
      <c r="AB11" s="871"/>
      <c r="AC11" s="871"/>
      <c r="AD11" s="871"/>
      <c r="AE11" s="871"/>
      <c r="AF11" s="871"/>
    </row>
    <row r="12" spans="1:32" s="45" customFormat="1" ht="12.75" customHeight="1">
      <c r="A12" s="785"/>
      <c r="B12" s="41">
        <v>1</v>
      </c>
      <c r="C12" s="42">
        <v>1</v>
      </c>
      <c r="D12" s="42">
        <v>1</v>
      </c>
      <c r="E12" s="43">
        <v>6.4030000000000004E-2</v>
      </c>
      <c r="F12" s="39">
        <v>1.295E-2</v>
      </c>
      <c r="G12" s="39">
        <v>3.6380000000000003E-2</v>
      </c>
      <c r="H12" s="43">
        <v>3.39E-2</v>
      </c>
      <c r="I12" s="39">
        <v>1.6029999999999999E-2</v>
      </c>
      <c r="J12" s="39">
        <v>2.3630000000000002E-2</v>
      </c>
      <c r="K12" s="43">
        <v>6.0260000000000001E-2</v>
      </c>
      <c r="L12" s="39">
        <v>2.2450000000000001E-2</v>
      </c>
      <c r="M12" s="44">
        <v>4.4069999999999998E-2</v>
      </c>
      <c r="N12" s="865"/>
      <c r="O12" s="43">
        <v>0.48587999999999998</v>
      </c>
      <c r="P12" s="39">
        <v>0.69662000000000002</v>
      </c>
      <c r="Q12" s="39">
        <v>0.49934000000000001</v>
      </c>
      <c r="R12" s="43">
        <v>0.30697000000000002</v>
      </c>
      <c r="S12" s="39">
        <v>0.20474999999999999</v>
      </c>
      <c r="T12" s="39">
        <v>0.35121000000000002</v>
      </c>
      <c r="U12" s="43" t="s">
        <v>472</v>
      </c>
      <c r="V12" s="39" t="s">
        <v>472</v>
      </c>
      <c r="W12" s="39" t="s">
        <v>472</v>
      </c>
      <c r="X12" s="43">
        <v>4.8959999999999997E-2</v>
      </c>
      <c r="Y12" s="39">
        <v>4.7199999999999999E-2</v>
      </c>
      <c r="Z12" s="47">
        <v>4.5379999999999997E-2</v>
      </c>
      <c r="AA12" s="563"/>
    </row>
    <row r="13" spans="1:32" s="21" customFormat="1" ht="12.75" customHeight="1">
      <c r="A13" s="785" t="s">
        <v>65</v>
      </c>
      <c r="B13" s="181">
        <v>246</v>
      </c>
      <c r="C13" s="181">
        <v>5142</v>
      </c>
      <c r="D13" s="191">
        <v>1476</v>
      </c>
      <c r="E13" s="181">
        <v>42</v>
      </c>
      <c r="F13" s="181">
        <v>504</v>
      </c>
      <c r="G13" s="191">
        <v>458</v>
      </c>
      <c r="H13" s="181">
        <v>23</v>
      </c>
      <c r="I13" s="181">
        <v>287</v>
      </c>
      <c r="J13" s="191">
        <v>156</v>
      </c>
      <c r="K13" s="181">
        <v>5</v>
      </c>
      <c r="L13" s="181">
        <v>70</v>
      </c>
      <c r="M13" s="191">
        <v>31</v>
      </c>
      <c r="N13" s="865" t="s">
        <v>65</v>
      </c>
      <c r="O13" s="181">
        <v>29</v>
      </c>
      <c r="P13" s="181">
        <v>810</v>
      </c>
      <c r="Q13" s="191">
        <v>251</v>
      </c>
      <c r="R13" s="181">
        <v>145</v>
      </c>
      <c r="S13" s="181">
        <v>3457</v>
      </c>
      <c r="T13" s="191">
        <v>564</v>
      </c>
      <c r="U13" s="181">
        <v>0</v>
      </c>
      <c r="V13" s="181">
        <v>0</v>
      </c>
      <c r="W13" s="191">
        <v>0</v>
      </c>
      <c r="X13" s="181">
        <v>2</v>
      </c>
      <c r="Y13" s="181">
        <v>14</v>
      </c>
      <c r="Z13" s="224">
        <v>16</v>
      </c>
      <c r="AA13" s="404"/>
      <c r="AB13" s="24"/>
    </row>
    <row r="14" spans="1:32" s="45" customFormat="1" ht="12.75" customHeight="1">
      <c r="A14" s="785"/>
      <c r="B14" s="41">
        <v>1</v>
      </c>
      <c r="C14" s="42">
        <v>1</v>
      </c>
      <c r="D14" s="42">
        <v>1</v>
      </c>
      <c r="E14" s="43">
        <v>0.17072999999999999</v>
      </c>
      <c r="F14" s="39">
        <v>9.8019999999999996E-2</v>
      </c>
      <c r="G14" s="39">
        <v>0.31030000000000002</v>
      </c>
      <c r="H14" s="43">
        <v>9.35E-2</v>
      </c>
      <c r="I14" s="39">
        <v>5.5809999999999998E-2</v>
      </c>
      <c r="J14" s="39">
        <v>0.10569000000000001</v>
      </c>
      <c r="K14" s="43">
        <v>2.0330000000000001E-2</v>
      </c>
      <c r="L14" s="39">
        <v>1.3610000000000001E-2</v>
      </c>
      <c r="M14" s="44">
        <v>2.1000000000000001E-2</v>
      </c>
      <c r="N14" s="865"/>
      <c r="O14" s="43">
        <v>0.11788999999999999</v>
      </c>
      <c r="P14" s="39">
        <v>0.15753</v>
      </c>
      <c r="Q14" s="39">
        <v>0.17005000000000001</v>
      </c>
      <c r="R14" s="43">
        <v>0.58943000000000001</v>
      </c>
      <c r="S14" s="39">
        <v>0.67230999999999996</v>
      </c>
      <c r="T14" s="39">
        <v>0.38211000000000001</v>
      </c>
      <c r="U14" s="43" t="s">
        <v>472</v>
      </c>
      <c r="V14" s="39" t="s">
        <v>472</v>
      </c>
      <c r="W14" s="39" t="s">
        <v>472</v>
      </c>
      <c r="X14" s="43">
        <v>8.1300000000000001E-3</v>
      </c>
      <c r="Y14" s="39">
        <v>2.7200000000000002E-3</v>
      </c>
      <c r="Z14" s="47">
        <v>1.0840000000000001E-2</v>
      </c>
      <c r="AA14" s="563"/>
      <c r="AB14" s="24"/>
    </row>
    <row r="15" spans="1:32" s="21" customFormat="1" ht="12" customHeight="1">
      <c r="A15" s="785" t="s">
        <v>66</v>
      </c>
      <c r="B15" s="181">
        <v>2505</v>
      </c>
      <c r="C15" s="181">
        <v>52749</v>
      </c>
      <c r="D15" s="191">
        <v>27005</v>
      </c>
      <c r="E15" s="181">
        <v>138</v>
      </c>
      <c r="F15" s="181">
        <v>589</v>
      </c>
      <c r="G15" s="191">
        <v>1601</v>
      </c>
      <c r="H15" s="181">
        <v>359</v>
      </c>
      <c r="I15" s="181">
        <v>3789</v>
      </c>
      <c r="J15" s="191">
        <v>3288</v>
      </c>
      <c r="K15" s="181">
        <v>291</v>
      </c>
      <c r="L15" s="181">
        <v>3708</v>
      </c>
      <c r="M15" s="191">
        <v>3205</v>
      </c>
      <c r="N15" s="865" t="s">
        <v>66</v>
      </c>
      <c r="O15" s="181">
        <v>1425</v>
      </c>
      <c r="P15" s="181">
        <v>40136</v>
      </c>
      <c r="Q15" s="191">
        <v>16662</v>
      </c>
      <c r="R15" s="181">
        <v>292</v>
      </c>
      <c r="S15" s="181">
        <v>4527</v>
      </c>
      <c r="T15" s="191">
        <v>2249</v>
      </c>
      <c r="U15" s="181">
        <v>0</v>
      </c>
      <c r="V15" s="181">
        <v>0</v>
      </c>
      <c r="W15" s="191">
        <v>0</v>
      </c>
      <c r="X15" s="181">
        <v>0</v>
      </c>
      <c r="Y15" s="181">
        <v>0</v>
      </c>
      <c r="Z15" s="224">
        <v>0</v>
      </c>
      <c r="AA15" s="404"/>
      <c r="AB15" s="24"/>
    </row>
    <row r="16" spans="1:32" s="45" customFormat="1" ht="12" customHeight="1">
      <c r="A16" s="785"/>
      <c r="B16" s="41">
        <v>1</v>
      </c>
      <c r="C16" s="42">
        <v>1</v>
      </c>
      <c r="D16" s="42">
        <v>1</v>
      </c>
      <c r="E16" s="43">
        <v>5.509E-2</v>
      </c>
      <c r="F16" s="39">
        <v>1.1169999999999999E-2</v>
      </c>
      <c r="G16" s="39">
        <v>5.9290000000000002E-2</v>
      </c>
      <c r="H16" s="43">
        <v>0.14330999999999999</v>
      </c>
      <c r="I16" s="39">
        <v>7.1830000000000005E-2</v>
      </c>
      <c r="J16" s="39">
        <v>0.12175999999999999</v>
      </c>
      <c r="K16" s="43">
        <v>0.11617</v>
      </c>
      <c r="L16" s="39">
        <v>7.0300000000000001E-2</v>
      </c>
      <c r="M16" s="44">
        <v>0.11867999999999999</v>
      </c>
      <c r="N16" s="865"/>
      <c r="O16" s="43">
        <v>0.56886000000000003</v>
      </c>
      <c r="P16" s="39">
        <v>0.76088999999999996</v>
      </c>
      <c r="Q16" s="39">
        <v>0.61699999999999999</v>
      </c>
      <c r="R16" s="43">
        <v>0.11656999999999999</v>
      </c>
      <c r="S16" s="39">
        <v>8.5819999999999994E-2</v>
      </c>
      <c r="T16" s="39">
        <v>8.3280000000000007E-2</v>
      </c>
      <c r="U16" s="43" t="s">
        <v>472</v>
      </c>
      <c r="V16" s="39" t="s">
        <v>472</v>
      </c>
      <c r="W16" s="39" t="s">
        <v>472</v>
      </c>
      <c r="X16" s="43" t="s">
        <v>472</v>
      </c>
      <c r="Y16" s="39" t="s">
        <v>472</v>
      </c>
      <c r="Z16" s="47" t="s">
        <v>472</v>
      </c>
      <c r="AA16" s="563"/>
      <c r="AB16" s="24"/>
    </row>
    <row r="17" spans="1:27" s="21" customFormat="1" ht="12.75" customHeight="1">
      <c r="A17" s="785" t="s">
        <v>67</v>
      </c>
      <c r="B17" s="181">
        <v>2019</v>
      </c>
      <c r="C17" s="181">
        <v>54156</v>
      </c>
      <c r="D17" s="191">
        <v>15834</v>
      </c>
      <c r="E17" s="181">
        <v>174</v>
      </c>
      <c r="F17" s="181">
        <v>1475</v>
      </c>
      <c r="G17" s="191">
        <v>2127</v>
      </c>
      <c r="H17" s="181">
        <v>138</v>
      </c>
      <c r="I17" s="181">
        <v>1565</v>
      </c>
      <c r="J17" s="191">
        <v>911</v>
      </c>
      <c r="K17" s="181">
        <v>157</v>
      </c>
      <c r="L17" s="181">
        <v>2254</v>
      </c>
      <c r="M17" s="191">
        <v>1392</v>
      </c>
      <c r="N17" s="865" t="s">
        <v>67</v>
      </c>
      <c r="O17" s="181">
        <v>793</v>
      </c>
      <c r="P17" s="181">
        <v>31658</v>
      </c>
      <c r="Q17" s="191">
        <v>6483</v>
      </c>
      <c r="R17" s="181">
        <v>721</v>
      </c>
      <c r="S17" s="181">
        <v>14430</v>
      </c>
      <c r="T17" s="191">
        <v>4555</v>
      </c>
      <c r="U17" s="181">
        <v>6</v>
      </c>
      <c r="V17" s="181">
        <v>734</v>
      </c>
      <c r="W17" s="191">
        <v>65</v>
      </c>
      <c r="X17" s="181">
        <v>30</v>
      </c>
      <c r="Y17" s="181">
        <v>2040</v>
      </c>
      <c r="Z17" s="224">
        <v>301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8.6180000000000007E-2</v>
      </c>
      <c r="F18" s="39">
        <v>2.724E-2</v>
      </c>
      <c r="G18" s="39">
        <v>0.13433</v>
      </c>
      <c r="H18" s="43">
        <v>6.8349999999999994E-2</v>
      </c>
      <c r="I18" s="39">
        <v>2.8899999999999999E-2</v>
      </c>
      <c r="J18" s="39">
        <v>5.7529999999999998E-2</v>
      </c>
      <c r="K18" s="43">
        <v>7.7759999999999996E-2</v>
      </c>
      <c r="L18" s="39">
        <v>4.1619999999999997E-2</v>
      </c>
      <c r="M18" s="44">
        <v>8.7910000000000002E-2</v>
      </c>
      <c r="N18" s="865"/>
      <c r="O18" s="43">
        <v>0.39277000000000001</v>
      </c>
      <c r="P18" s="39">
        <v>0.58457000000000003</v>
      </c>
      <c r="Q18" s="39">
        <v>0.40944000000000003</v>
      </c>
      <c r="R18" s="43">
        <v>0.35710999999999998</v>
      </c>
      <c r="S18" s="39">
        <v>0.26645000000000002</v>
      </c>
      <c r="T18" s="39">
        <v>0.28766999999999998</v>
      </c>
      <c r="U18" s="43">
        <v>2.97E-3</v>
      </c>
      <c r="V18" s="39">
        <v>1.355E-2</v>
      </c>
      <c r="W18" s="39">
        <v>4.1099999999999999E-3</v>
      </c>
      <c r="X18" s="43">
        <v>1.486E-2</v>
      </c>
      <c r="Y18" s="39">
        <v>3.7670000000000002E-2</v>
      </c>
      <c r="Z18" s="47">
        <v>1.9009999999999999E-2</v>
      </c>
      <c r="AA18" s="563"/>
    </row>
    <row r="19" spans="1:27" s="21" customFormat="1" ht="12.75" customHeight="1">
      <c r="A19" s="785" t="s">
        <v>68</v>
      </c>
      <c r="B19" s="181">
        <v>149</v>
      </c>
      <c r="C19" s="181">
        <v>5197</v>
      </c>
      <c r="D19" s="191">
        <v>1426</v>
      </c>
      <c r="E19" s="181">
        <v>5</v>
      </c>
      <c r="F19" s="181">
        <v>265</v>
      </c>
      <c r="G19" s="191">
        <v>66</v>
      </c>
      <c r="H19" s="181">
        <v>5</v>
      </c>
      <c r="I19" s="181">
        <v>176</v>
      </c>
      <c r="J19" s="191">
        <v>64</v>
      </c>
      <c r="K19" s="181">
        <v>2</v>
      </c>
      <c r="L19" s="181">
        <v>9</v>
      </c>
      <c r="M19" s="191">
        <v>22</v>
      </c>
      <c r="N19" s="865" t="s">
        <v>68</v>
      </c>
      <c r="O19" s="181">
        <v>82</v>
      </c>
      <c r="P19" s="181">
        <v>2345</v>
      </c>
      <c r="Q19" s="191">
        <v>891</v>
      </c>
      <c r="R19" s="181">
        <v>49</v>
      </c>
      <c r="S19" s="181">
        <v>499</v>
      </c>
      <c r="T19" s="191">
        <v>299</v>
      </c>
      <c r="U19" s="181">
        <v>6</v>
      </c>
      <c r="V19" s="181">
        <v>1903</v>
      </c>
      <c r="W19" s="191">
        <v>84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3.356E-2</v>
      </c>
      <c r="F20" s="39">
        <v>5.0990000000000001E-2</v>
      </c>
      <c r="G20" s="39">
        <v>4.6280000000000002E-2</v>
      </c>
      <c r="H20" s="43">
        <v>3.356E-2</v>
      </c>
      <c r="I20" s="39">
        <v>3.3869999999999997E-2</v>
      </c>
      <c r="J20" s="39">
        <v>4.4880000000000003E-2</v>
      </c>
      <c r="K20" s="43">
        <v>1.342E-2</v>
      </c>
      <c r="L20" s="39">
        <v>1.73E-3</v>
      </c>
      <c r="M20" s="44">
        <v>1.5429999999999999E-2</v>
      </c>
      <c r="N20" s="865"/>
      <c r="O20" s="43">
        <v>0.55034000000000005</v>
      </c>
      <c r="P20" s="39">
        <v>0.45122000000000001</v>
      </c>
      <c r="Q20" s="39">
        <v>0.62482000000000004</v>
      </c>
      <c r="R20" s="43">
        <v>0.32885999999999999</v>
      </c>
      <c r="S20" s="39">
        <v>9.6019999999999994E-2</v>
      </c>
      <c r="T20" s="39">
        <v>0.20968000000000001</v>
      </c>
      <c r="U20" s="43">
        <v>4.027E-2</v>
      </c>
      <c r="V20" s="39">
        <v>0.36617</v>
      </c>
      <c r="W20" s="39">
        <v>5.8909999999999997E-2</v>
      </c>
      <c r="X20" s="43" t="s">
        <v>472</v>
      </c>
      <c r="Y20" s="39" t="s">
        <v>472</v>
      </c>
      <c r="Z20" s="47" t="s">
        <v>472</v>
      </c>
      <c r="AA20" s="563"/>
    </row>
    <row r="21" spans="1:27" s="21" customFormat="1" ht="12.75" customHeight="1">
      <c r="A21" s="785" t="s">
        <v>69</v>
      </c>
      <c r="B21" s="181">
        <v>2042</v>
      </c>
      <c r="C21" s="181">
        <v>80228</v>
      </c>
      <c r="D21" s="191">
        <v>16777</v>
      </c>
      <c r="E21" s="181">
        <v>238</v>
      </c>
      <c r="F21" s="181">
        <v>7395</v>
      </c>
      <c r="G21" s="191">
        <v>2838</v>
      </c>
      <c r="H21" s="181">
        <v>63</v>
      </c>
      <c r="I21" s="181">
        <v>905</v>
      </c>
      <c r="J21" s="191">
        <v>604</v>
      </c>
      <c r="K21" s="181">
        <v>144</v>
      </c>
      <c r="L21" s="181">
        <v>2784</v>
      </c>
      <c r="M21" s="191">
        <v>1238</v>
      </c>
      <c r="N21" s="865" t="s">
        <v>69</v>
      </c>
      <c r="O21" s="181">
        <v>797</v>
      </c>
      <c r="P21" s="181">
        <v>42539</v>
      </c>
      <c r="Q21" s="191">
        <v>7297</v>
      </c>
      <c r="R21" s="181">
        <v>758</v>
      </c>
      <c r="S21" s="181">
        <v>19917</v>
      </c>
      <c r="T21" s="191">
        <v>4352</v>
      </c>
      <c r="U21" s="181">
        <v>16</v>
      </c>
      <c r="V21" s="181">
        <v>5233</v>
      </c>
      <c r="W21" s="191">
        <v>259</v>
      </c>
      <c r="X21" s="181">
        <v>26</v>
      </c>
      <c r="Y21" s="181">
        <v>1455</v>
      </c>
      <c r="Z21" s="224">
        <v>189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0.11655</v>
      </c>
      <c r="F22" s="39">
        <v>9.2170000000000002E-2</v>
      </c>
      <c r="G22" s="39">
        <v>0.16916</v>
      </c>
      <c r="H22" s="43">
        <v>3.0849999999999999E-2</v>
      </c>
      <c r="I22" s="39">
        <v>1.128E-2</v>
      </c>
      <c r="J22" s="39">
        <v>3.5999999999999997E-2</v>
      </c>
      <c r="K22" s="43">
        <v>7.0519999999999999E-2</v>
      </c>
      <c r="L22" s="39">
        <v>3.4700000000000002E-2</v>
      </c>
      <c r="M22" s="44">
        <v>7.3789999999999994E-2</v>
      </c>
      <c r="N22" s="865"/>
      <c r="O22" s="43">
        <v>0.39029999999999998</v>
      </c>
      <c r="P22" s="39">
        <v>0.53022999999999998</v>
      </c>
      <c r="Q22" s="39">
        <v>0.43493999999999999</v>
      </c>
      <c r="R22" s="43">
        <v>0.37119999999999997</v>
      </c>
      <c r="S22" s="39">
        <v>0.24825</v>
      </c>
      <c r="T22" s="39">
        <v>0.25940000000000002</v>
      </c>
      <c r="U22" s="43">
        <v>7.8399999999999997E-3</v>
      </c>
      <c r="V22" s="39">
        <v>6.5229999999999996E-2</v>
      </c>
      <c r="W22" s="39">
        <v>1.5440000000000001E-2</v>
      </c>
      <c r="X22" s="43">
        <v>1.273E-2</v>
      </c>
      <c r="Y22" s="39">
        <v>1.814E-2</v>
      </c>
      <c r="Z22" s="47">
        <v>1.1270000000000001E-2</v>
      </c>
      <c r="AA22" s="563"/>
    </row>
    <row r="23" spans="1:27" s="21" customFormat="1" ht="12.75" customHeight="1">
      <c r="A23" s="785" t="s">
        <v>70</v>
      </c>
      <c r="B23" s="181">
        <v>6328</v>
      </c>
      <c r="C23" s="181">
        <v>239515</v>
      </c>
      <c r="D23" s="191">
        <v>61405</v>
      </c>
      <c r="E23" s="181">
        <v>280</v>
      </c>
      <c r="F23" s="181">
        <v>2096</v>
      </c>
      <c r="G23" s="191">
        <v>8007</v>
      </c>
      <c r="H23" s="181">
        <v>227</v>
      </c>
      <c r="I23" s="181">
        <v>5727</v>
      </c>
      <c r="J23" s="191">
        <v>1604</v>
      </c>
      <c r="K23" s="181">
        <v>469</v>
      </c>
      <c r="L23" s="181">
        <v>8063</v>
      </c>
      <c r="M23" s="191">
        <v>4733</v>
      </c>
      <c r="N23" s="865" t="s">
        <v>70</v>
      </c>
      <c r="O23" s="181">
        <v>3414</v>
      </c>
      <c r="P23" s="181">
        <v>148288</v>
      </c>
      <c r="Q23" s="191">
        <v>33560</v>
      </c>
      <c r="R23" s="181">
        <v>1798</v>
      </c>
      <c r="S23" s="181">
        <v>36451</v>
      </c>
      <c r="T23" s="191">
        <v>11749</v>
      </c>
      <c r="U23" s="181">
        <v>123</v>
      </c>
      <c r="V23" s="181">
        <v>38141</v>
      </c>
      <c r="W23" s="191">
        <v>1631</v>
      </c>
      <c r="X23" s="181">
        <v>17</v>
      </c>
      <c r="Y23" s="181">
        <v>749</v>
      </c>
      <c r="Z23" s="224">
        <v>121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4.4249999999999998E-2</v>
      </c>
      <c r="F24" s="39">
        <v>8.7500000000000008E-3</v>
      </c>
      <c r="G24" s="39">
        <v>0.13039999999999999</v>
      </c>
      <c r="H24" s="43">
        <v>3.5869999999999999E-2</v>
      </c>
      <c r="I24" s="39">
        <v>2.3910000000000001E-2</v>
      </c>
      <c r="J24" s="39">
        <v>2.6120000000000001E-2</v>
      </c>
      <c r="K24" s="43">
        <v>7.4120000000000005E-2</v>
      </c>
      <c r="L24" s="39">
        <v>3.3660000000000002E-2</v>
      </c>
      <c r="M24" s="44">
        <v>7.7079999999999996E-2</v>
      </c>
      <c r="N24" s="865"/>
      <c r="O24" s="43">
        <v>0.53951000000000005</v>
      </c>
      <c r="P24" s="39">
        <v>0.61912</v>
      </c>
      <c r="Q24" s="39">
        <v>0.54654000000000003</v>
      </c>
      <c r="R24" s="43">
        <v>0.28412999999999999</v>
      </c>
      <c r="S24" s="39">
        <v>0.15218999999999999</v>
      </c>
      <c r="T24" s="39">
        <v>0.19134000000000001</v>
      </c>
      <c r="U24" s="43">
        <v>1.9439999999999999E-2</v>
      </c>
      <c r="V24" s="39">
        <v>0.15923999999999999</v>
      </c>
      <c r="W24" s="39">
        <v>2.656E-2</v>
      </c>
      <c r="X24" s="43">
        <v>2.6900000000000001E-3</v>
      </c>
      <c r="Y24" s="39">
        <v>3.13E-3</v>
      </c>
      <c r="Z24" s="47">
        <v>1.97E-3</v>
      </c>
      <c r="AA24" s="563"/>
    </row>
    <row r="25" spans="1:27" s="21" customFormat="1" ht="12.75" customHeight="1">
      <c r="A25" s="785" t="s">
        <v>71</v>
      </c>
      <c r="B25" s="181">
        <v>945</v>
      </c>
      <c r="C25" s="181">
        <v>27994</v>
      </c>
      <c r="D25" s="191">
        <v>8185</v>
      </c>
      <c r="E25" s="181">
        <v>83</v>
      </c>
      <c r="F25" s="181">
        <v>1110</v>
      </c>
      <c r="G25" s="191">
        <v>1015</v>
      </c>
      <c r="H25" s="181">
        <v>43</v>
      </c>
      <c r="I25" s="181">
        <v>665</v>
      </c>
      <c r="J25" s="191">
        <v>417</v>
      </c>
      <c r="K25" s="181">
        <v>142</v>
      </c>
      <c r="L25" s="181">
        <v>1707</v>
      </c>
      <c r="M25" s="191">
        <v>1430</v>
      </c>
      <c r="N25" s="865" t="s">
        <v>71</v>
      </c>
      <c r="O25" s="181">
        <v>525</v>
      </c>
      <c r="P25" s="181">
        <v>17249</v>
      </c>
      <c r="Q25" s="191">
        <v>4037</v>
      </c>
      <c r="R25" s="181">
        <v>144</v>
      </c>
      <c r="S25" s="181">
        <v>5069</v>
      </c>
      <c r="T25" s="191">
        <v>1206</v>
      </c>
      <c r="U25" s="181">
        <v>5</v>
      </c>
      <c r="V25" s="181">
        <v>1842</v>
      </c>
      <c r="W25" s="191">
        <v>56</v>
      </c>
      <c r="X25" s="181">
        <v>3</v>
      </c>
      <c r="Y25" s="181">
        <v>352</v>
      </c>
      <c r="Z25" s="224">
        <v>24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8.7830000000000005E-2</v>
      </c>
      <c r="F26" s="39">
        <v>3.9649999999999998E-2</v>
      </c>
      <c r="G26" s="39">
        <v>0.12401</v>
      </c>
      <c r="H26" s="43">
        <v>4.5499999999999999E-2</v>
      </c>
      <c r="I26" s="39">
        <v>2.376E-2</v>
      </c>
      <c r="J26" s="39">
        <v>5.0950000000000002E-2</v>
      </c>
      <c r="K26" s="43">
        <v>0.15026</v>
      </c>
      <c r="L26" s="39">
        <v>6.0979999999999999E-2</v>
      </c>
      <c r="M26" s="44">
        <v>0.17471</v>
      </c>
      <c r="N26" s="865"/>
      <c r="O26" s="43">
        <v>0.55556000000000005</v>
      </c>
      <c r="P26" s="39">
        <v>0.61617</v>
      </c>
      <c r="Q26" s="39">
        <v>0.49321999999999999</v>
      </c>
      <c r="R26" s="43">
        <v>0.15237999999999999</v>
      </c>
      <c r="S26" s="39">
        <v>0.18107000000000001</v>
      </c>
      <c r="T26" s="39">
        <v>0.14734</v>
      </c>
      <c r="U26" s="43">
        <v>5.2900000000000004E-3</v>
      </c>
      <c r="V26" s="39">
        <v>6.5799999999999997E-2</v>
      </c>
      <c r="W26" s="39">
        <v>6.8399999999999997E-3</v>
      </c>
      <c r="X26" s="43">
        <v>3.1700000000000001E-3</v>
      </c>
      <c r="Y26" s="39">
        <v>1.257E-2</v>
      </c>
      <c r="Z26" s="47">
        <v>2.9299999999999999E-3</v>
      </c>
      <c r="AA26" s="563"/>
    </row>
    <row r="27" spans="1:27" s="21" customFormat="1" ht="12.75" customHeight="1">
      <c r="A27" s="785" t="s">
        <v>72</v>
      </c>
      <c r="B27" s="181">
        <v>136</v>
      </c>
      <c r="C27" s="181">
        <v>2624</v>
      </c>
      <c r="D27" s="191">
        <v>814</v>
      </c>
      <c r="E27" s="181">
        <v>11</v>
      </c>
      <c r="F27" s="181">
        <v>145</v>
      </c>
      <c r="G27" s="191">
        <v>98</v>
      </c>
      <c r="H27" s="181">
        <v>23</v>
      </c>
      <c r="I27" s="181">
        <v>202</v>
      </c>
      <c r="J27" s="191">
        <v>147</v>
      </c>
      <c r="K27" s="181">
        <v>22</v>
      </c>
      <c r="L27" s="181">
        <v>216</v>
      </c>
      <c r="M27" s="191">
        <v>100</v>
      </c>
      <c r="N27" s="865" t="s">
        <v>72</v>
      </c>
      <c r="O27" s="181">
        <v>50</v>
      </c>
      <c r="P27" s="181">
        <v>921</v>
      </c>
      <c r="Q27" s="191">
        <v>271</v>
      </c>
      <c r="R27" s="181">
        <v>9</v>
      </c>
      <c r="S27" s="181">
        <v>53</v>
      </c>
      <c r="T27" s="191">
        <v>54</v>
      </c>
      <c r="U27" s="181">
        <v>2</v>
      </c>
      <c r="V27" s="181">
        <v>22</v>
      </c>
      <c r="W27" s="191">
        <v>7</v>
      </c>
      <c r="X27" s="181">
        <v>19</v>
      </c>
      <c r="Y27" s="181">
        <v>1065</v>
      </c>
      <c r="Z27" s="224">
        <v>137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8.0879999999999994E-2</v>
      </c>
      <c r="F28" s="39">
        <v>5.5259999999999997E-2</v>
      </c>
      <c r="G28" s="39">
        <v>0.12039</v>
      </c>
      <c r="H28" s="43">
        <v>0.16911999999999999</v>
      </c>
      <c r="I28" s="39">
        <v>7.6980000000000007E-2</v>
      </c>
      <c r="J28" s="39">
        <v>0.18059</v>
      </c>
      <c r="K28" s="43">
        <v>0.16175999999999999</v>
      </c>
      <c r="L28" s="39">
        <v>8.2320000000000004E-2</v>
      </c>
      <c r="M28" s="44">
        <v>0.12285</v>
      </c>
      <c r="N28" s="865"/>
      <c r="O28" s="43">
        <v>0.36764999999999998</v>
      </c>
      <c r="P28" s="39">
        <v>0.35099000000000002</v>
      </c>
      <c r="Q28" s="39">
        <v>0.33291999999999999</v>
      </c>
      <c r="R28" s="43">
        <v>6.6180000000000003E-2</v>
      </c>
      <c r="S28" s="39">
        <v>2.0199999999999999E-2</v>
      </c>
      <c r="T28" s="39">
        <v>6.6339999999999996E-2</v>
      </c>
      <c r="U28" s="43">
        <v>1.4710000000000001E-2</v>
      </c>
      <c r="V28" s="39">
        <v>8.3800000000000003E-3</v>
      </c>
      <c r="W28" s="39">
        <v>8.6E-3</v>
      </c>
      <c r="X28" s="43">
        <v>0.13971</v>
      </c>
      <c r="Y28" s="39">
        <v>0.40587000000000001</v>
      </c>
      <c r="Z28" s="47">
        <v>0.16830000000000001</v>
      </c>
      <c r="AA28" s="563"/>
    </row>
    <row r="29" spans="1:27" s="21" customFormat="1" ht="12.75" customHeight="1">
      <c r="A29" s="785" t="s">
        <v>73</v>
      </c>
      <c r="B29" s="181">
        <v>618</v>
      </c>
      <c r="C29" s="181">
        <v>27804</v>
      </c>
      <c r="D29" s="191">
        <v>5788</v>
      </c>
      <c r="E29" s="181">
        <v>26</v>
      </c>
      <c r="F29" s="181">
        <v>211</v>
      </c>
      <c r="G29" s="191">
        <v>612</v>
      </c>
      <c r="H29" s="181">
        <v>44</v>
      </c>
      <c r="I29" s="181">
        <v>556</v>
      </c>
      <c r="J29" s="191">
        <v>327</v>
      </c>
      <c r="K29" s="181">
        <v>58</v>
      </c>
      <c r="L29" s="181">
        <v>462</v>
      </c>
      <c r="M29" s="191">
        <v>667</v>
      </c>
      <c r="N29" s="865" t="s">
        <v>73</v>
      </c>
      <c r="O29" s="181">
        <v>365</v>
      </c>
      <c r="P29" s="181">
        <v>14742</v>
      </c>
      <c r="Q29" s="191">
        <v>3225</v>
      </c>
      <c r="R29" s="181">
        <v>114</v>
      </c>
      <c r="S29" s="181">
        <v>11522</v>
      </c>
      <c r="T29" s="191">
        <v>850</v>
      </c>
      <c r="U29" s="181">
        <v>0</v>
      </c>
      <c r="V29" s="181">
        <v>0</v>
      </c>
      <c r="W29" s="191">
        <v>0</v>
      </c>
      <c r="X29" s="181">
        <v>11</v>
      </c>
      <c r="Y29" s="181">
        <v>311</v>
      </c>
      <c r="Z29" s="224">
        <v>107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4.2070000000000003E-2</v>
      </c>
      <c r="F30" s="39">
        <v>7.5900000000000004E-3</v>
      </c>
      <c r="G30" s="39">
        <v>0.10574</v>
      </c>
      <c r="H30" s="43">
        <v>7.1199999999999999E-2</v>
      </c>
      <c r="I30" s="39">
        <v>0.02</v>
      </c>
      <c r="J30" s="39">
        <v>5.6500000000000002E-2</v>
      </c>
      <c r="K30" s="43">
        <v>9.3850000000000003E-2</v>
      </c>
      <c r="L30" s="39">
        <v>1.6619999999999999E-2</v>
      </c>
      <c r="M30" s="44">
        <v>0.11524</v>
      </c>
      <c r="N30" s="865"/>
      <c r="O30" s="43">
        <v>0.59060999999999997</v>
      </c>
      <c r="P30" s="39">
        <v>0.53020999999999996</v>
      </c>
      <c r="Q30" s="39">
        <v>0.55718999999999996</v>
      </c>
      <c r="R30" s="43">
        <v>0.18447</v>
      </c>
      <c r="S30" s="39">
        <v>0.41439999999999999</v>
      </c>
      <c r="T30" s="39">
        <v>0.14685999999999999</v>
      </c>
      <c r="U30" s="43" t="s">
        <v>472</v>
      </c>
      <c r="V30" s="39" t="s">
        <v>472</v>
      </c>
      <c r="W30" s="39" t="s">
        <v>472</v>
      </c>
      <c r="X30" s="43">
        <v>1.78E-2</v>
      </c>
      <c r="Y30" s="39">
        <v>1.119E-2</v>
      </c>
      <c r="Z30" s="47">
        <v>1.8489999999999999E-2</v>
      </c>
      <c r="AA30" s="563"/>
    </row>
    <row r="31" spans="1:27" s="21" customFormat="1" ht="12.75" customHeight="1">
      <c r="A31" s="785" t="s">
        <v>74</v>
      </c>
      <c r="B31" s="181">
        <v>550</v>
      </c>
      <c r="C31" s="181">
        <v>25803</v>
      </c>
      <c r="D31" s="191">
        <v>5799</v>
      </c>
      <c r="E31" s="181">
        <v>9</v>
      </c>
      <c r="F31" s="181">
        <v>193</v>
      </c>
      <c r="G31" s="191">
        <v>91</v>
      </c>
      <c r="H31" s="181">
        <v>6</v>
      </c>
      <c r="I31" s="181">
        <v>70</v>
      </c>
      <c r="J31" s="191">
        <v>35</v>
      </c>
      <c r="K31" s="181">
        <v>10</v>
      </c>
      <c r="L31" s="181">
        <v>143</v>
      </c>
      <c r="M31" s="191">
        <v>89</v>
      </c>
      <c r="N31" s="865" t="s">
        <v>74</v>
      </c>
      <c r="O31" s="181">
        <v>316</v>
      </c>
      <c r="P31" s="181">
        <v>21034</v>
      </c>
      <c r="Q31" s="191">
        <v>4459</v>
      </c>
      <c r="R31" s="181">
        <v>191</v>
      </c>
      <c r="S31" s="181">
        <v>3665</v>
      </c>
      <c r="T31" s="191">
        <v>1009</v>
      </c>
      <c r="U31" s="181">
        <v>2</v>
      </c>
      <c r="V31" s="181">
        <v>46</v>
      </c>
      <c r="W31" s="191">
        <v>21</v>
      </c>
      <c r="X31" s="181">
        <v>16</v>
      </c>
      <c r="Y31" s="181">
        <v>652</v>
      </c>
      <c r="Z31" s="224">
        <v>95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1.636E-2</v>
      </c>
      <c r="F32" s="39">
        <v>7.4799999999999997E-3</v>
      </c>
      <c r="G32" s="39">
        <v>1.5689999999999999E-2</v>
      </c>
      <c r="H32" s="43">
        <v>1.091E-2</v>
      </c>
      <c r="I32" s="39">
        <v>2.7100000000000002E-3</v>
      </c>
      <c r="J32" s="39">
        <v>6.0400000000000002E-3</v>
      </c>
      <c r="K32" s="43">
        <v>1.8180000000000002E-2</v>
      </c>
      <c r="L32" s="39">
        <v>5.5399999999999998E-3</v>
      </c>
      <c r="M32" s="44">
        <v>1.5350000000000001E-2</v>
      </c>
      <c r="N32" s="865"/>
      <c r="O32" s="43">
        <v>0.57455000000000001</v>
      </c>
      <c r="P32" s="39">
        <v>0.81518000000000002</v>
      </c>
      <c r="Q32" s="39">
        <v>0.76893</v>
      </c>
      <c r="R32" s="43">
        <v>0.34727000000000002</v>
      </c>
      <c r="S32" s="39">
        <v>0.14204</v>
      </c>
      <c r="T32" s="39">
        <v>0.17399999999999999</v>
      </c>
      <c r="U32" s="43">
        <v>3.64E-3</v>
      </c>
      <c r="V32" s="39">
        <v>1.7799999999999999E-3</v>
      </c>
      <c r="W32" s="39">
        <v>3.62E-3</v>
      </c>
      <c r="X32" s="43">
        <v>2.9090000000000001E-2</v>
      </c>
      <c r="Y32" s="39">
        <v>2.5270000000000001E-2</v>
      </c>
      <c r="Z32" s="47">
        <v>1.6379999999999999E-2</v>
      </c>
      <c r="AA32" s="563"/>
    </row>
    <row r="33" spans="1:27" s="21" customFormat="1" ht="12.75" customHeight="1">
      <c r="A33" s="785" t="s">
        <v>75</v>
      </c>
      <c r="B33" s="181">
        <v>910</v>
      </c>
      <c r="C33" s="181">
        <v>30272</v>
      </c>
      <c r="D33" s="191">
        <v>7030</v>
      </c>
      <c r="E33" s="181">
        <v>38</v>
      </c>
      <c r="F33" s="181">
        <v>219</v>
      </c>
      <c r="G33" s="191">
        <v>326</v>
      </c>
      <c r="H33" s="181">
        <v>49</v>
      </c>
      <c r="I33" s="181">
        <v>653</v>
      </c>
      <c r="J33" s="191">
        <v>408</v>
      </c>
      <c r="K33" s="181">
        <v>66</v>
      </c>
      <c r="L33" s="181">
        <v>1194</v>
      </c>
      <c r="M33" s="191">
        <v>583</v>
      </c>
      <c r="N33" s="865" t="s">
        <v>75</v>
      </c>
      <c r="O33" s="181">
        <v>512</v>
      </c>
      <c r="P33" s="181">
        <v>20612</v>
      </c>
      <c r="Q33" s="191">
        <v>4177</v>
      </c>
      <c r="R33" s="181">
        <v>234</v>
      </c>
      <c r="S33" s="181">
        <v>5560</v>
      </c>
      <c r="T33" s="191">
        <v>1413</v>
      </c>
      <c r="U33" s="181">
        <v>5</v>
      </c>
      <c r="V33" s="181">
        <v>1880</v>
      </c>
      <c r="W33" s="191">
        <v>78</v>
      </c>
      <c r="X33" s="181">
        <v>6</v>
      </c>
      <c r="Y33" s="181">
        <v>154</v>
      </c>
      <c r="Z33" s="224">
        <v>45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4.1759999999999999E-2</v>
      </c>
      <c r="F34" s="39">
        <v>7.2300000000000003E-3</v>
      </c>
      <c r="G34" s="39">
        <v>4.6370000000000001E-2</v>
      </c>
      <c r="H34" s="43">
        <v>5.3850000000000002E-2</v>
      </c>
      <c r="I34" s="39">
        <v>2.1569999999999999E-2</v>
      </c>
      <c r="J34" s="39">
        <v>5.8040000000000001E-2</v>
      </c>
      <c r="K34" s="43">
        <v>7.2529999999999997E-2</v>
      </c>
      <c r="L34" s="39">
        <v>3.9440000000000003E-2</v>
      </c>
      <c r="M34" s="44">
        <v>8.2930000000000004E-2</v>
      </c>
      <c r="N34" s="865"/>
      <c r="O34" s="43">
        <v>0.56264000000000003</v>
      </c>
      <c r="P34" s="39">
        <v>0.68089</v>
      </c>
      <c r="Q34" s="39">
        <v>0.59416999999999998</v>
      </c>
      <c r="R34" s="43">
        <v>0.25713999999999998</v>
      </c>
      <c r="S34" s="39">
        <v>0.18367</v>
      </c>
      <c r="T34" s="39">
        <v>0.20100000000000001</v>
      </c>
      <c r="U34" s="43">
        <v>5.4900000000000001E-3</v>
      </c>
      <c r="V34" s="39">
        <v>6.2100000000000002E-2</v>
      </c>
      <c r="W34" s="39">
        <v>1.11E-2</v>
      </c>
      <c r="X34" s="43">
        <v>6.5900000000000004E-3</v>
      </c>
      <c r="Y34" s="39">
        <v>5.0899999999999999E-3</v>
      </c>
      <c r="Z34" s="47">
        <v>6.4000000000000003E-3</v>
      </c>
      <c r="AA34" s="563"/>
    </row>
    <row r="35" spans="1:27" s="21" customFormat="1" ht="12.75" customHeight="1">
      <c r="A35" s="786" t="s">
        <v>76</v>
      </c>
      <c r="B35" s="181">
        <v>276</v>
      </c>
      <c r="C35" s="181">
        <v>14086</v>
      </c>
      <c r="D35" s="191">
        <v>2561</v>
      </c>
      <c r="E35" s="181">
        <v>35</v>
      </c>
      <c r="F35" s="181">
        <v>330</v>
      </c>
      <c r="G35" s="191">
        <v>372</v>
      </c>
      <c r="H35" s="181">
        <v>9</v>
      </c>
      <c r="I35" s="181">
        <v>99</v>
      </c>
      <c r="J35" s="191">
        <v>59</v>
      </c>
      <c r="K35" s="181">
        <v>10</v>
      </c>
      <c r="L35" s="181">
        <v>77</v>
      </c>
      <c r="M35" s="191">
        <v>163</v>
      </c>
      <c r="N35" s="867" t="s">
        <v>76</v>
      </c>
      <c r="O35" s="181">
        <v>117</v>
      </c>
      <c r="P35" s="181">
        <v>9508</v>
      </c>
      <c r="Q35" s="191">
        <v>1371</v>
      </c>
      <c r="R35" s="181">
        <v>92</v>
      </c>
      <c r="S35" s="181">
        <v>2617</v>
      </c>
      <c r="T35" s="191">
        <v>454</v>
      </c>
      <c r="U35" s="181">
        <v>6</v>
      </c>
      <c r="V35" s="181">
        <v>1372</v>
      </c>
      <c r="W35" s="191">
        <v>95</v>
      </c>
      <c r="X35" s="181">
        <v>7</v>
      </c>
      <c r="Y35" s="181">
        <v>83</v>
      </c>
      <c r="Z35" s="224">
        <v>47</v>
      </c>
      <c r="AA35" s="404"/>
    </row>
    <row r="36" spans="1:27" s="45" customFormat="1" ht="12.75" customHeight="1">
      <c r="A36" s="787"/>
      <c r="B36" s="233">
        <v>1</v>
      </c>
      <c r="C36" s="233">
        <v>1</v>
      </c>
      <c r="D36" s="233">
        <v>1</v>
      </c>
      <c r="E36" s="234">
        <v>0.12681000000000001</v>
      </c>
      <c r="F36" s="235">
        <v>2.3429999999999999E-2</v>
      </c>
      <c r="G36" s="235">
        <v>0.14526</v>
      </c>
      <c r="H36" s="234">
        <v>3.261E-2</v>
      </c>
      <c r="I36" s="235">
        <v>7.0299999999999998E-3</v>
      </c>
      <c r="J36" s="235">
        <v>2.3040000000000001E-2</v>
      </c>
      <c r="K36" s="234">
        <v>3.6229999999999998E-2</v>
      </c>
      <c r="L36" s="235">
        <v>5.47E-3</v>
      </c>
      <c r="M36" s="236">
        <v>6.3649999999999998E-2</v>
      </c>
      <c r="N36" s="868"/>
      <c r="O36" s="235">
        <v>0.42391000000000001</v>
      </c>
      <c r="P36" s="235">
        <v>0.67500000000000004</v>
      </c>
      <c r="Q36" s="235">
        <v>0.53534000000000004</v>
      </c>
      <c r="R36" s="234">
        <v>0.33333000000000002</v>
      </c>
      <c r="S36" s="235">
        <v>0.18579000000000001</v>
      </c>
      <c r="T36" s="235">
        <v>0.17727000000000001</v>
      </c>
      <c r="U36" s="234">
        <v>2.1739999999999999E-2</v>
      </c>
      <c r="V36" s="235">
        <v>9.74E-2</v>
      </c>
      <c r="W36" s="235">
        <v>3.7089999999999998E-2</v>
      </c>
      <c r="X36" s="234">
        <v>2.5360000000000001E-2</v>
      </c>
      <c r="Y36" s="235">
        <v>5.8900000000000003E-3</v>
      </c>
      <c r="Z36" s="245">
        <v>1.8350000000000002E-2</v>
      </c>
      <c r="AA36" s="563"/>
    </row>
    <row r="37" spans="1:27" s="24" customFormat="1" ht="12.75" customHeight="1">
      <c r="A37" s="838" t="s">
        <v>85</v>
      </c>
      <c r="B37" s="180">
        <v>40227</v>
      </c>
      <c r="C37" s="180">
        <v>1319661</v>
      </c>
      <c r="D37" s="237">
        <v>355459</v>
      </c>
      <c r="E37" s="180">
        <v>2306</v>
      </c>
      <c r="F37" s="180">
        <v>24323</v>
      </c>
      <c r="G37" s="237">
        <v>34238</v>
      </c>
      <c r="H37" s="180">
        <v>2185</v>
      </c>
      <c r="I37" s="180">
        <v>33476</v>
      </c>
      <c r="J37" s="237">
        <v>17331</v>
      </c>
      <c r="K37" s="180">
        <v>4772</v>
      </c>
      <c r="L37" s="180">
        <v>64395</v>
      </c>
      <c r="M37" s="237">
        <v>46125</v>
      </c>
      <c r="N37" s="883" t="s">
        <v>85</v>
      </c>
      <c r="O37" s="180">
        <v>22281</v>
      </c>
      <c r="P37" s="180">
        <v>901905</v>
      </c>
      <c r="Q37" s="237">
        <v>201826</v>
      </c>
      <c r="R37" s="180">
        <v>7992</v>
      </c>
      <c r="S37" s="180">
        <v>182028</v>
      </c>
      <c r="T37" s="237">
        <v>49005</v>
      </c>
      <c r="U37" s="180">
        <v>370</v>
      </c>
      <c r="V37" s="180">
        <v>92846</v>
      </c>
      <c r="W37" s="237">
        <v>4137</v>
      </c>
      <c r="X37" s="180">
        <v>321</v>
      </c>
      <c r="Y37" s="180">
        <v>20688</v>
      </c>
      <c r="Z37" s="228">
        <v>2797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5.7320000000000003E-2</v>
      </c>
      <c r="F38" s="243">
        <v>1.8429999999999998E-2</v>
      </c>
      <c r="G38" s="243">
        <v>9.6320000000000003E-2</v>
      </c>
      <c r="H38" s="242">
        <v>5.432E-2</v>
      </c>
      <c r="I38" s="243">
        <v>2.537E-2</v>
      </c>
      <c r="J38" s="243">
        <v>4.8759999999999998E-2</v>
      </c>
      <c r="K38" s="242">
        <v>0.11863</v>
      </c>
      <c r="L38" s="243">
        <v>4.8800000000000003E-2</v>
      </c>
      <c r="M38" s="401">
        <v>0.12975999999999999</v>
      </c>
      <c r="N38" s="870"/>
      <c r="O38" s="242">
        <v>0.55388000000000004</v>
      </c>
      <c r="P38" s="243">
        <v>0.68344000000000005</v>
      </c>
      <c r="Q38" s="243">
        <v>0.56779000000000002</v>
      </c>
      <c r="R38" s="242">
        <v>0.19867000000000001</v>
      </c>
      <c r="S38" s="243">
        <v>0.13794000000000001</v>
      </c>
      <c r="T38" s="243">
        <v>0.13786000000000001</v>
      </c>
      <c r="U38" s="242">
        <v>9.1999999999999998E-3</v>
      </c>
      <c r="V38" s="243">
        <v>7.0360000000000006E-2</v>
      </c>
      <c r="W38" s="243">
        <v>1.1639999999999999E-2</v>
      </c>
      <c r="X38" s="242">
        <v>7.9799999999999992E-3</v>
      </c>
      <c r="Y38" s="243">
        <v>1.5679999999999999E-2</v>
      </c>
      <c r="Z38" s="246">
        <v>7.8700000000000003E-3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539" customFormat="1" ht="11.25"/>
    <row r="42" spans="1:27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</row>
    <row r="43" spans="1:27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</row>
    <row r="44" spans="1:27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</row>
    <row r="45" spans="1:27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</row>
    <row r="46" spans="1:27" s="49" customFormat="1" ht="44.25">
      <c r="A46" s="48"/>
      <c r="AA46" s="565"/>
    </row>
    <row r="49" ht="26.25" customHeight="1"/>
  </sheetData>
  <mergeCells count="53">
    <mergeCell ref="A45:E45"/>
    <mergeCell ref="N45:R45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15:A16"/>
    <mergeCell ref="N15:N16"/>
    <mergeCell ref="A13:A14"/>
    <mergeCell ref="AB3:AF11"/>
    <mergeCell ref="A5:A6"/>
    <mergeCell ref="N5:N6"/>
    <mergeCell ref="A7:A8"/>
    <mergeCell ref="N7:N8"/>
    <mergeCell ref="A9:A10"/>
    <mergeCell ref="O3:Q3"/>
    <mergeCell ref="R3:T3"/>
    <mergeCell ref="U3:W3"/>
    <mergeCell ref="N9:N10"/>
    <mergeCell ref="A11:A12"/>
    <mergeCell ref="N11:N12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E43:G43"/>
    <mergeCell ref="R43:T43"/>
    <mergeCell ref="A35:A36"/>
    <mergeCell ref="N35:N36"/>
    <mergeCell ref="A37:A38"/>
    <mergeCell ref="N37:N38"/>
  </mergeCells>
  <conditionalFormatting sqref="A6">
    <cfRule type="cellIs" dxfId="478" priority="409" stopIfTrue="1" operator="equal">
      <formula>1</formula>
    </cfRule>
    <cfRule type="cellIs" dxfId="477" priority="410" stopIfTrue="1" operator="lessThan">
      <formula>0.0005</formula>
    </cfRule>
  </conditionalFormatting>
  <conditionalFormatting sqref="A8 A10 A12 A14 A16 A18 A20 A22 A24 A26 A28 A30 A32 A34 A36">
    <cfRule type="cellIs" dxfId="476" priority="415" stopIfTrue="1" operator="equal">
      <formula>1</formula>
    </cfRule>
    <cfRule type="cellIs" dxfId="475" priority="416" stopIfTrue="1" operator="lessThan">
      <formula>0.0005</formula>
    </cfRule>
  </conditionalFormatting>
  <conditionalFormatting sqref="A5:Z5">
    <cfRule type="cellIs" dxfId="474" priority="139" stopIfTrue="1" operator="equal">
      <formula>0</formula>
    </cfRule>
  </conditionalFormatting>
  <conditionalFormatting sqref="A9:Z9">
    <cfRule type="cellIs" dxfId="473" priority="127" stopIfTrue="1" operator="equal">
      <formula>0</formula>
    </cfRule>
  </conditionalFormatting>
  <conditionalFormatting sqref="A11:Z11">
    <cfRule type="cellIs" dxfId="472" priority="118" stopIfTrue="1" operator="equal">
      <formula>0</formula>
    </cfRule>
  </conditionalFormatting>
  <conditionalFormatting sqref="A13:Z13">
    <cfRule type="cellIs" dxfId="471" priority="109" stopIfTrue="1" operator="equal">
      <formula>0</formula>
    </cfRule>
  </conditionalFormatting>
  <conditionalFormatting sqref="A15:Z15">
    <cfRule type="cellIs" dxfId="470" priority="100" stopIfTrue="1" operator="equal">
      <formula>0</formula>
    </cfRule>
  </conditionalFormatting>
  <conditionalFormatting sqref="A17:Z17">
    <cfRule type="cellIs" dxfId="469" priority="91" stopIfTrue="1" operator="equal">
      <formula>0</formula>
    </cfRule>
  </conditionalFormatting>
  <conditionalFormatting sqref="A19:Z19">
    <cfRule type="cellIs" dxfId="468" priority="82" stopIfTrue="1" operator="equal">
      <formula>0</formula>
    </cfRule>
  </conditionalFormatting>
  <conditionalFormatting sqref="A21:Z21">
    <cfRule type="cellIs" dxfId="467" priority="73" stopIfTrue="1" operator="equal">
      <formula>0</formula>
    </cfRule>
  </conditionalFormatting>
  <conditionalFormatting sqref="A23:Z23">
    <cfRule type="cellIs" dxfId="466" priority="64" stopIfTrue="1" operator="equal">
      <formula>0</formula>
    </cfRule>
  </conditionalFormatting>
  <conditionalFormatting sqref="A25:Z25">
    <cfRule type="cellIs" dxfId="465" priority="55" stopIfTrue="1" operator="equal">
      <formula>0</formula>
    </cfRule>
  </conditionalFormatting>
  <conditionalFormatting sqref="A27:Z27">
    <cfRule type="cellIs" dxfId="464" priority="46" stopIfTrue="1" operator="equal">
      <formula>0</formula>
    </cfRule>
  </conditionalFormatting>
  <conditionalFormatting sqref="A29:Z29">
    <cfRule type="cellIs" dxfId="463" priority="37" stopIfTrue="1" operator="equal">
      <formula>0</formula>
    </cfRule>
  </conditionalFormatting>
  <conditionalFormatting sqref="A31:Z31">
    <cfRule type="cellIs" dxfId="462" priority="28" stopIfTrue="1" operator="equal">
      <formula>0</formula>
    </cfRule>
  </conditionalFormatting>
  <conditionalFormatting sqref="A33:Z33">
    <cfRule type="cellIs" dxfId="461" priority="19" stopIfTrue="1" operator="equal">
      <formula>0</formula>
    </cfRule>
  </conditionalFormatting>
  <conditionalFormatting sqref="A35:Z35">
    <cfRule type="cellIs" dxfId="460" priority="10" stopIfTrue="1" operator="equal">
      <formula>0</formula>
    </cfRule>
  </conditionalFormatting>
  <conditionalFormatting sqref="B7:M7">
    <cfRule type="cellIs" dxfId="459" priority="385" stopIfTrue="1" operator="equal">
      <formula>0</formula>
    </cfRule>
  </conditionalFormatting>
  <conditionalFormatting sqref="B37:M37">
    <cfRule type="cellIs" dxfId="458" priority="205" stopIfTrue="1" operator="equal">
      <formula>0</formula>
    </cfRule>
  </conditionalFormatting>
  <conditionalFormatting sqref="N6 N8 N10 N12 N14 N16 N18 N20 N22 N24 N26 N28 N30 N32 N34 N36">
    <cfRule type="cellIs" dxfId="457" priority="412" stopIfTrue="1" operator="equal">
      <formula>1</formula>
    </cfRule>
    <cfRule type="cellIs" dxfId="456" priority="413" stopIfTrue="1" operator="lessThan">
      <formula>0.0005</formula>
    </cfRule>
  </conditionalFormatting>
  <conditionalFormatting sqref="O7:Z7">
    <cfRule type="cellIs" dxfId="455" priority="136" stopIfTrue="1" operator="equal">
      <formula>0</formula>
    </cfRule>
  </conditionalFormatting>
  <conditionalFormatting sqref="O37:Z37">
    <cfRule type="cellIs" dxfId="454" priority="1" stopIfTrue="1" operator="equal">
      <formula>0</formula>
    </cfRule>
  </conditionalFormatting>
  <hyperlinks>
    <hyperlink ref="E43" r:id="rId1" xr:uid="{655390D3-A17A-4084-8FFD-58C5F6C141C9}"/>
    <hyperlink ref="E43:G43" r:id="rId2" display="http://dx.doi.org/10.4232/1.14582 " xr:uid="{BB4D81E1-FACA-4B63-957C-D46E46DEA035}"/>
    <hyperlink ref="R43" r:id="rId3" xr:uid="{83996839-204A-4D91-AA3D-4419D46335BF}"/>
    <hyperlink ref="R43:T43" r:id="rId4" display="http://dx.doi.org/10.4232/1.14582 " xr:uid="{5CF6C172-96A3-49DD-8AD2-828F88D6830A}"/>
    <hyperlink ref="A45" r:id="rId5" display="Publikation und Tabellen stehen unter der Lizenz CC BY-SA DEED 4.0." xr:uid="{319D9BCA-274A-4D35-BC3D-00AA09874DCA}"/>
    <hyperlink ref="A45:E45" r:id="rId6" display="Die Tabellen stehen unter der Lizenz CC BY-SA DEED 4.0." xr:uid="{19C6FC5A-94C9-4593-963A-81D1508EB373}"/>
    <hyperlink ref="N45" r:id="rId7" display="Publikation und Tabellen stehen unter der Lizenz CC BY-SA DEED 4.0." xr:uid="{C99FF88A-2F1A-492F-A53D-9770F8663AB8}"/>
    <hyperlink ref="N45:R45" r:id="rId8" display="Die Tabellen stehen unter der Lizenz CC BY-SA DEED 4.0." xr:uid="{B01509B1-BBB7-4C2A-B514-BEDE2070F7B1}"/>
  </hyperlinks>
  <pageMargins left="0.78740157480314965" right="0.78740157480314965" top="0.98425196850393704" bottom="0.98425196850393704" header="0.51181102362204722" footer="0.51181102362204722"/>
  <pageSetup paperSize="9" scale="78" orientation="portrait" r:id="rId9"/>
  <headerFooter scaleWithDoc="0" alignWithMargins="0"/>
  <colBreaks count="1" manualBreakCount="1">
    <brk id="13" max="44" man="1"/>
  </colBreaks>
  <legacyDrawingHF r:id="rId1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0A9C-6E48-4EB4-8C9E-58DF24FA1663}">
  <dimension ref="A1:AF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54.75" customHeight="1" thickBot="1">
      <c r="A1" s="788" t="str">
        <f>"Tabelle 8.4.1: Kurse, Unterrichtsstunden und Belegungen nach Ländern und Programmbereichen " &amp;Hilfswerte!B1&amp; " - reine Online-Kurse unter Veranstaltungen mit digitalen Lerninhalten"</f>
        <v>Tabelle 8.4.1: Kurse, Unterrichtsstunden und Belegungen nach Ländern und Programmbereichen 2023 - reine Online-Kurse unter Veranstaltungen mit digitalen Lerninhalten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8.4.1: Kurse, Unterrichtsstunden und Belegungen nach Ländern und Programmbereichen " &amp;Hilfswerte!O1&amp; " - reine Online-Kurse unter Veranstaltungen mit digitalen Lerninhalten"</f>
        <v>noch Tabelle 8.4.1: Kurse, Unterrichtsstunden und Belegungen nach Ländern und Programmbereichen  - reine Online-Kurse unter Veranstaltungen mit digitalen Lerninhalten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32" s="19" customFormat="1" ht="14.25" customHeight="1">
      <c r="A2" s="806" t="s">
        <v>12</v>
      </c>
      <c r="B2" s="798" t="s">
        <v>454</v>
      </c>
      <c r="C2" s="799"/>
      <c r="D2" s="799"/>
      <c r="E2" s="864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2" s="40" customFormat="1" ht="39.75" customHeight="1">
      <c r="A3" s="807"/>
      <c r="B3" s="846"/>
      <c r="C3" s="874"/>
      <c r="D3" s="874"/>
      <c r="E3" s="87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84"/>
      <c r="O3" s="853" t="s">
        <v>20</v>
      </c>
      <c r="P3" s="853"/>
      <c r="Q3" s="853"/>
      <c r="R3" s="853" t="s">
        <v>327</v>
      </c>
      <c r="S3" s="853"/>
      <c r="T3" s="853"/>
      <c r="U3" s="853" t="s">
        <v>362</v>
      </c>
      <c r="V3" s="853"/>
      <c r="W3" s="873"/>
      <c r="X3" s="873" t="s">
        <v>39</v>
      </c>
      <c r="Y3" s="793"/>
      <c r="Z3" s="795"/>
      <c r="AA3" s="562"/>
      <c r="AB3" s="871"/>
      <c r="AC3" s="871"/>
      <c r="AD3" s="871"/>
      <c r="AE3" s="871"/>
      <c r="AF3" s="871"/>
    </row>
    <row r="4" spans="1:32" ht="33.75">
      <c r="A4" s="808"/>
      <c r="B4" s="582" t="s">
        <v>16</v>
      </c>
      <c r="C4" s="582" t="s">
        <v>17</v>
      </c>
      <c r="D4" s="582" t="s">
        <v>18</v>
      </c>
      <c r="E4" s="582" t="s">
        <v>16</v>
      </c>
      <c r="F4" s="582" t="s">
        <v>17</v>
      </c>
      <c r="G4" s="580" t="s">
        <v>18</v>
      </c>
      <c r="H4" s="582" t="s">
        <v>16</v>
      </c>
      <c r="I4" s="582" t="s">
        <v>17</v>
      </c>
      <c r="J4" s="580" t="s">
        <v>18</v>
      </c>
      <c r="K4" s="582" t="s">
        <v>16</v>
      </c>
      <c r="L4" s="582" t="s">
        <v>17</v>
      </c>
      <c r="M4" s="580" t="s">
        <v>18</v>
      </c>
      <c r="N4" s="885"/>
      <c r="O4" s="582" t="s">
        <v>16</v>
      </c>
      <c r="P4" s="582" t="s">
        <v>17</v>
      </c>
      <c r="Q4" s="580" t="s">
        <v>18</v>
      </c>
      <c r="R4" s="582" t="s">
        <v>16</v>
      </c>
      <c r="S4" s="582" t="s">
        <v>17</v>
      </c>
      <c r="T4" s="580" t="s">
        <v>18</v>
      </c>
      <c r="U4" s="582" t="s">
        <v>16</v>
      </c>
      <c r="V4" s="582" t="s">
        <v>17</v>
      </c>
      <c r="W4" s="582" t="s">
        <v>18</v>
      </c>
      <c r="X4" s="582" t="s">
        <v>16</v>
      </c>
      <c r="Y4" s="582" t="s">
        <v>17</v>
      </c>
      <c r="Z4" s="584" t="s">
        <v>18</v>
      </c>
      <c r="AB4" s="871"/>
      <c r="AC4" s="871"/>
      <c r="AD4" s="871"/>
      <c r="AE4" s="871"/>
      <c r="AF4" s="871"/>
    </row>
    <row r="5" spans="1:32" s="21" customFormat="1" ht="12.75" customHeight="1">
      <c r="A5" s="802" t="s">
        <v>61</v>
      </c>
      <c r="B5" s="181">
        <v>6193</v>
      </c>
      <c r="C5" s="181">
        <v>113728</v>
      </c>
      <c r="D5" s="191">
        <v>41729</v>
      </c>
      <c r="E5" s="181">
        <v>347</v>
      </c>
      <c r="F5" s="181">
        <v>1893</v>
      </c>
      <c r="G5" s="191">
        <v>3248</v>
      </c>
      <c r="H5" s="181">
        <v>239</v>
      </c>
      <c r="I5" s="181">
        <v>2122</v>
      </c>
      <c r="J5" s="191">
        <v>1435</v>
      </c>
      <c r="K5" s="181">
        <v>1058</v>
      </c>
      <c r="L5" s="181">
        <v>10760</v>
      </c>
      <c r="M5" s="191">
        <v>8160</v>
      </c>
      <c r="N5" s="872" t="s">
        <v>61</v>
      </c>
      <c r="O5" s="181">
        <v>3650</v>
      </c>
      <c r="P5" s="181">
        <v>82956</v>
      </c>
      <c r="Q5" s="191">
        <v>23884</v>
      </c>
      <c r="R5" s="181">
        <v>873</v>
      </c>
      <c r="S5" s="181">
        <v>15389</v>
      </c>
      <c r="T5" s="191">
        <v>4833</v>
      </c>
      <c r="U5" s="181">
        <v>7</v>
      </c>
      <c r="V5" s="181">
        <v>123</v>
      </c>
      <c r="W5" s="191">
        <v>53</v>
      </c>
      <c r="X5" s="181">
        <v>19</v>
      </c>
      <c r="Y5" s="181">
        <v>485</v>
      </c>
      <c r="Z5" s="224">
        <v>116</v>
      </c>
      <c r="AA5" s="404"/>
      <c r="AB5" s="871"/>
      <c r="AC5" s="871"/>
      <c r="AD5" s="871"/>
      <c r="AE5" s="871"/>
      <c r="AF5" s="871"/>
    </row>
    <row r="6" spans="1:32" s="21" customFormat="1" ht="12.75" customHeight="1">
      <c r="A6" s="785"/>
      <c r="B6" s="41">
        <v>1</v>
      </c>
      <c r="C6" s="42">
        <v>1</v>
      </c>
      <c r="D6" s="42">
        <v>1</v>
      </c>
      <c r="E6" s="43">
        <v>5.6030000000000003E-2</v>
      </c>
      <c r="F6" s="39">
        <v>1.6639999999999999E-2</v>
      </c>
      <c r="G6" s="39">
        <v>7.7840000000000006E-2</v>
      </c>
      <c r="H6" s="43">
        <v>3.8589999999999999E-2</v>
      </c>
      <c r="I6" s="39">
        <v>1.866E-2</v>
      </c>
      <c r="J6" s="39">
        <v>3.4389999999999997E-2</v>
      </c>
      <c r="K6" s="43">
        <v>0.17083999999999999</v>
      </c>
      <c r="L6" s="39">
        <v>9.461E-2</v>
      </c>
      <c r="M6" s="44">
        <v>0.19555</v>
      </c>
      <c r="N6" s="865"/>
      <c r="O6" s="43">
        <v>0.58938000000000001</v>
      </c>
      <c r="P6" s="39">
        <v>0.72941999999999996</v>
      </c>
      <c r="Q6" s="39">
        <v>0.57235999999999998</v>
      </c>
      <c r="R6" s="43">
        <v>0.14097000000000001</v>
      </c>
      <c r="S6" s="39">
        <v>0.13531000000000001</v>
      </c>
      <c r="T6" s="39">
        <v>0.11582000000000001</v>
      </c>
      <c r="U6" s="43">
        <v>1.1299999999999999E-3</v>
      </c>
      <c r="V6" s="39">
        <v>1.08E-3</v>
      </c>
      <c r="W6" s="39">
        <v>1.2700000000000001E-3</v>
      </c>
      <c r="X6" s="43">
        <v>3.0699999999999998E-3</v>
      </c>
      <c r="Y6" s="39">
        <v>4.2599999999999999E-3</v>
      </c>
      <c r="Z6" s="47">
        <v>2.7799999999999999E-3</v>
      </c>
      <c r="AA6" s="404"/>
      <c r="AB6" s="871"/>
      <c r="AC6" s="871"/>
      <c r="AD6" s="871"/>
      <c r="AE6" s="871"/>
      <c r="AF6" s="871"/>
    </row>
    <row r="7" spans="1:32" s="21" customFormat="1" ht="12.75" customHeight="1">
      <c r="A7" s="785" t="s">
        <v>62</v>
      </c>
      <c r="B7" s="181">
        <v>6035</v>
      </c>
      <c r="C7" s="181">
        <v>147116</v>
      </c>
      <c r="D7" s="191">
        <v>46600</v>
      </c>
      <c r="E7" s="181">
        <v>380</v>
      </c>
      <c r="F7" s="181">
        <v>2434</v>
      </c>
      <c r="G7" s="191">
        <v>4559</v>
      </c>
      <c r="H7" s="181">
        <v>240</v>
      </c>
      <c r="I7" s="181">
        <v>2604</v>
      </c>
      <c r="J7" s="191">
        <v>1753</v>
      </c>
      <c r="K7" s="181">
        <v>958</v>
      </c>
      <c r="L7" s="181">
        <v>12558</v>
      </c>
      <c r="M7" s="191">
        <v>9684</v>
      </c>
      <c r="N7" s="865" t="s">
        <v>62</v>
      </c>
      <c r="O7" s="181">
        <v>3709</v>
      </c>
      <c r="P7" s="181">
        <v>112828</v>
      </c>
      <c r="Q7" s="191">
        <v>27540</v>
      </c>
      <c r="R7" s="181">
        <v>640</v>
      </c>
      <c r="S7" s="181">
        <v>14836</v>
      </c>
      <c r="T7" s="191">
        <v>2535</v>
      </c>
      <c r="U7" s="181">
        <v>88</v>
      </c>
      <c r="V7" s="181">
        <v>1594</v>
      </c>
      <c r="W7" s="191">
        <v>323</v>
      </c>
      <c r="X7" s="181">
        <v>20</v>
      </c>
      <c r="Y7" s="181">
        <v>262</v>
      </c>
      <c r="Z7" s="224">
        <v>206</v>
      </c>
      <c r="AA7" s="404"/>
      <c r="AB7" s="871"/>
      <c r="AC7" s="871"/>
      <c r="AD7" s="871"/>
      <c r="AE7" s="871"/>
      <c r="AF7" s="871"/>
    </row>
    <row r="8" spans="1:32" s="45" customFormat="1" ht="12.75" customHeight="1">
      <c r="A8" s="785"/>
      <c r="B8" s="41">
        <v>1</v>
      </c>
      <c r="C8" s="42">
        <v>1</v>
      </c>
      <c r="D8" s="42">
        <v>1</v>
      </c>
      <c r="E8" s="43">
        <v>6.2969999999999998E-2</v>
      </c>
      <c r="F8" s="39">
        <v>1.6539999999999999E-2</v>
      </c>
      <c r="G8" s="39">
        <v>9.783E-2</v>
      </c>
      <c r="H8" s="43">
        <v>3.977E-2</v>
      </c>
      <c r="I8" s="39">
        <v>1.77E-2</v>
      </c>
      <c r="J8" s="39">
        <v>3.7620000000000001E-2</v>
      </c>
      <c r="K8" s="43">
        <v>0.15873999999999999</v>
      </c>
      <c r="L8" s="39">
        <v>8.5360000000000005E-2</v>
      </c>
      <c r="M8" s="44">
        <v>0.20780999999999999</v>
      </c>
      <c r="N8" s="865"/>
      <c r="O8" s="43">
        <v>0.61458000000000002</v>
      </c>
      <c r="P8" s="39">
        <v>0.76693</v>
      </c>
      <c r="Q8" s="39">
        <v>0.59099000000000002</v>
      </c>
      <c r="R8" s="43">
        <v>0.10605000000000001</v>
      </c>
      <c r="S8" s="39">
        <v>0.10085</v>
      </c>
      <c r="T8" s="39">
        <v>5.4399999999999997E-2</v>
      </c>
      <c r="U8" s="43">
        <v>1.4579999999999999E-2</v>
      </c>
      <c r="V8" s="39">
        <v>1.0829999999999999E-2</v>
      </c>
      <c r="W8" s="39">
        <v>6.9300000000000004E-3</v>
      </c>
      <c r="X8" s="43">
        <v>3.31E-3</v>
      </c>
      <c r="Y8" s="39">
        <v>1.7799999999999999E-3</v>
      </c>
      <c r="Z8" s="47">
        <v>4.4200000000000003E-3</v>
      </c>
      <c r="AA8" s="563"/>
      <c r="AB8" s="871"/>
      <c r="AC8" s="871"/>
      <c r="AD8" s="871"/>
      <c r="AE8" s="871"/>
      <c r="AF8" s="871"/>
    </row>
    <row r="9" spans="1:32" s="21" customFormat="1" ht="12.75" customHeight="1">
      <c r="A9" s="785" t="s">
        <v>63</v>
      </c>
      <c r="B9" s="181">
        <v>2518</v>
      </c>
      <c r="C9" s="181">
        <v>68564</v>
      </c>
      <c r="D9" s="191">
        <v>22176</v>
      </c>
      <c r="E9" s="181">
        <v>70</v>
      </c>
      <c r="F9" s="181">
        <v>749</v>
      </c>
      <c r="G9" s="191">
        <v>2782</v>
      </c>
      <c r="H9" s="181">
        <v>119</v>
      </c>
      <c r="I9" s="181">
        <v>2566</v>
      </c>
      <c r="J9" s="191">
        <v>890</v>
      </c>
      <c r="K9" s="181">
        <v>172</v>
      </c>
      <c r="L9" s="181">
        <v>2528</v>
      </c>
      <c r="M9" s="191">
        <v>1268</v>
      </c>
      <c r="N9" s="865" t="s">
        <v>63</v>
      </c>
      <c r="O9" s="181">
        <v>1830</v>
      </c>
      <c r="P9" s="181">
        <v>55488</v>
      </c>
      <c r="Q9" s="191">
        <v>15204</v>
      </c>
      <c r="R9" s="181">
        <v>321</v>
      </c>
      <c r="S9" s="181">
        <v>7144</v>
      </c>
      <c r="T9" s="191">
        <v>2003</v>
      </c>
      <c r="U9" s="181">
        <v>3</v>
      </c>
      <c r="V9" s="181">
        <v>72</v>
      </c>
      <c r="W9" s="191">
        <v>9</v>
      </c>
      <c r="X9" s="181">
        <v>3</v>
      </c>
      <c r="Y9" s="181">
        <v>17</v>
      </c>
      <c r="Z9" s="224">
        <v>20</v>
      </c>
      <c r="AA9" s="404"/>
      <c r="AB9" s="871"/>
      <c r="AC9" s="871"/>
      <c r="AD9" s="871"/>
      <c r="AE9" s="871"/>
      <c r="AF9" s="871"/>
    </row>
    <row r="10" spans="1:32" s="45" customFormat="1" ht="12.75" customHeight="1">
      <c r="A10" s="785"/>
      <c r="B10" s="41">
        <v>1</v>
      </c>
      <c r="C10" s="42">
        <v>1</v>
      </c>
      <c r="D10" s="42">
        <v>1</v>
      </c>
      <c r="E10" s="43">
        <v>2.7799999999999998E-2</v>
      </c>
      <c r="F10" s="39">
        <v>1.0919999999999999E-2</v>
      </c>
      <c r="G10" s="39">
        <v>0.12545000000000001</v>
      </c>
      <c r="H10" s="43">
        <v>4.7260000000000003E-2</v>
      </c>
      <c r="I10" s="39">
        <v>3.7420000000000002E-2</v>
      </c>
      <c r="J10" s="39">
        <v>4.0129999999999999E-2</v>
      </c>
      <c r="K10" s="43">
        <v>6.8309999999999996E-2</v>
      </c>
      <c r="L10" s="39">
        <v>3.687E-2</v>
      </c>
      <c r="M10" s="44">
        <v>5.7180000000000002E-2</v>
      </c>
      <c r="N10" s="865"/>
      <c r="O10" s="43">
        <v>0.72677000000000003</v>
      </c>
      <c r="P10" s="39">
        <v>0.80928999999999995</v>
      </c>
      <c r="Q10" s="39">
        <v>0.68561000000000005</v>
      </c>
      <c r="R10" s="43">
        <v>0.12748000000000001</v>
      </c>
      <c r="S10" s="39">
        <v>0.10419</v>
      </c>
      <c r="T10" s="39">
        <v>9.0319999999999998E-2</v>
      </c>
      <c r="U10" s="43">
        <v>1.1900000000000001E-3</v>
      </c>
      <c r="V10" s="39">
        <v>1.0499999999999999E-3</v>
      </c>
      <c r="W10" s="39">
        <v>4.0999999999999999E-4</v>
      </c>
      <c r="X10" s="43">
        <v>1.1900000000000001E-3</v>
      </c>
      <c r="Y10" s="39">
        <v>2.5000000000000001E-4</v>
      </c>
      <c r="Z10" s="47">
        <v>8.9999999999999998E-4</v>
      </c>
      <c r="AA10" s="563"/>
      <c r="AB10" s="871"/>
      <c r="AC10" s="871"/>
      <c r="AD10" s="871"/>
      <c r="AE10" s="871"/>
      <c r="AF10" s="871"/>
    </row>
    <row r="11" spans="1:32" s="21" customFormat="1" ht="12.75" customHeight="1">
      <c r="A11" s="785" t="s">
        <v>64</v>
      </c>
      <c r="B11" s="181">
        <v>132</v>
      </c>
      <c r="C11" s="181">
        <v>3062</v>
      </c>
      <c r="D11" s="191">
        <v>1412</v>
      </c>
      <c r="E11" s="181">
        <v>19</v>
      </c>
      <c r="F11" s="181">
        <v>68</v>
      </c>
      <c r="G11" s="191">
        <v>114</v>
      </c>
      <c r="H11" s="181">
        <v>1</v>
      </c>
      <c r="I11" s="181">
        <v>2</v>
      </c>
      <c r="J11" s="191">
        <v>3</v>
      </c>
      <c r="K11" s="181">
        <v>15</v>
      </c>
      <c r="L11" s="181">
        <v>200</v>
      </c>
      <c r="M11" s="191">
        <v>67</v>
      </c>
      <c r="N11" s="865" t="s">
        <v>64</v>
      </c>
      <c r="O11" s="181">
        <v>63</v>
      </c>
      <c r="P11" s="181">
        <v>1825</v>
      </c>
      <c r="Q11" s="191">
        <v>391</v>
      </c>
      <c r="R11" s="181">
        <v>34</v>
      </c>
      <c r="S11" s="181">
        <v>967</v>
      </c>
      <c r="T11" s="191">
        <v>837</v>
      </c>
      <c r="U11" s="181">
        <v>0</v>
      </c>
      <c r="V11" s="181">
        <v>0</v>
      </c>
      <c r="W11" s="191">
        <v>0</v>
      </c>
      <c r="X11" s="181">
        <v>0</v>
      </c>
      <c r="Y11" s="181">
        <v>0</v>
      </c>
      <c r="Z11" s="224">
        <v>0</v>
      </c>
      <c r="AA11" s="404"/>
      <c r="AB11" s="871"/>
      <c r="AC11" s="871"/>
      <c r="AD11" s="871"/>
      <c r="AE11" s="871"/>
      <c r="AF11" s="871"/>
    </row>
    <row r="12" spans="1:32" s="45" customFormat="1" ht="12.75" customHeight="1">
      <c r="A12" s="785"/>
      <c r="B12" s="41">
        <v>1</v>
      </c>
      <c r="C12" s="42">
        <v>1</v>
      </c>
      <c r="D12" s="42">
        <v>1</v>
      </c>
      <c r="E12" s="43">
        <v>0.14394000000000001</v>
      </c>
      <c r="F12" s="39">
        <v>2.2210000000000001E-2</v>
      </c>
      <c r="G12" s="39">
        <v>8.0740000000000006E-2</v>
      </c>
      <c r="H12" s="43">
        <v>7.5799999999999999E-3</v>
      </c>
      <c r="I12" s="39">
        <v>6.4999999999999997E-4</v>
      </c>
      <c r="J12" s="39">
        <v>2.1199999999999999E-3</v>
      </c>
      <c r="K12" s="43">
        <v>0.11364</v>
      </c>
      <c r="L12" s="39">
        <v>6.5320000000000003E-2</v>
      </c>
      <c r="M12" s="44">
        <v>4.7449999999999999E-2</v>
      </c>
      <c r="N12" s="865"/>
      <c r="O12" s="43">
        <v>0.47727000000000003</v>
      </c>
      <c r="P12" s="39">
        <v>0.59601999999999999</v>
      </c>
      <c r="Q12" s="39">
        <v>0.27690999999999999</v>
      </c>
      <c r="R12" s="43">
        <v>0.25757999999999998</v>
      </c>
      <c r="S12" s="39">
        <v>0.31580999999999998</v>
      </c>
      <c r="T12" s="39">
        <v>0.59277999999999997</v>
      </c>
      <c r="U12" s="43" t="s">
        <v>472</v>
      </c>
      <c r="V12" s="39" t="s">
        <v>472</v>
      </c>
      <c r="W12" s="39" t="s">
        <v>472</v>
      </c>
      <c r="X12" s="43" t="s">
        <v>472</v>
      </c>
      <c r="Y12" s="39" t="s">
        <v>472</v>
      </c>
      <c r="Z12" s="47" t="s">
        <v>472</v>
      </c>
      <c r="AA12" s="563"/>
    </row>
    <row r="13" spans="1:32" s="21" customFormat="1" ht="12.75" customHeight="1">
      <c r="A13" s="785" t="s">
        <v>65</v>
      </c>
      <c r="B13" s="181">
        <v>205</v>
      </c>
      <c r="C13" s="181">
        <v>4559</v>
      </c>
      <c r="D13" s="191">
        <v>1080</v>
      </c>
      <c r="E13" s="181">
        <v>41</v>
      </c>
      <c r="F13" s="181">
        <v>496</v>
      </c>
      <c r="G13" s="191">
        <v>452</v>
      </c>
      <c r="H13" s="181">
        <v>21</v>
      </c>
      <c r="I13" s="181">
        <v>255</v>
      </c>
      <c r="J13" s="191">
        <v>145</v>
      </c>
      <c r="K13" s="181">
        <v>3</v>
      </c>
      <c r="L13" s="181">
        <v>36</v>
      </c>
      <c r="M13" s="191">
        <v>16</v>
      </c>
      <c r="N13" s="865" t="s">
        <v>65</v>
      </c>
      <c r="O13" s="181">
        <v>25</v>
      </c>
      <c r="P13" s="181">
        <v>664</v>
      </c>
      <c r="Q13" s="191">
        <v>207</v>
      </c>
      <c r="R13" s="181">
        <v>113</v>
      </c>
      <c r="S13" s="181">
        <v>3094</v>
      </c>
      <c r="T13" s="191">
        <v>244</v>
      </c>
      <c r="U13" s="181">
        <v>0</v>
      </c>
      <c r="V13" s="181">
        <v>0</v>
      </c>
      <c r="W13" s="191">
        <v>0</v>
      </c>
      <c r="X13" s="181">
        <v>2</v>
      </c>
      <c r="Y13" s="181">
        <v>14</v>
      </c>
      <c r="Z13" s="224">
        <v>16</v>
      </c>
      <c r="AA13" s="404"/>
      <c r="AB13" s="24"/>
    </row>
    <row r="14" spans="1:32" s="45" customFormat="1" ht="12.75" customHeight="1">
      <c r="A14" s="785"/>
      <c r="B14" s="41">
        <v>1</v>
      </c>
      <c r="C14" s="42">
        <v>1</v>
      </c>
      <c r="D14" s="42">
        <v>1</v>
      </c>
      <c r="E14" s="43">
        <v>0.2</v>
      </c>
      <c r="F14" s="39">
        <v>0.10879999999999999</v>
      </c>
      <c r="G14" s="39">
        <v>0.41852</v>
      </c>
      <c r="H14" s="43">
        <v>0.10244</v>
      </c>
      <c r="I14" s="39">
        <v>5.5930000000000001E-2</v>
      </c>
      <c r="J14" s="39">
        <v>0.13425999999999999</v>
      </c>
      <c r="K14" s="43">
        <v>1.4630000000000001E-2</v>
      </c>
      <c r="L14" s="39">
        <v>7.9000000000000008E-3</v>
      </c>
      <c r="M14" s="44">
        <v>1.481E-2</v>
      </c>
      <c r="N14" s="865"/>
      <c r="O14" s="43">
        <v>0.12195</v>
      </c>
      <c r="P14" s="39">
        <v>0.14565</v>
      </c>
      <c r="Q14" s="39">
        <v>0.19167000000000001</v>
      </c>
      <c r="R14" s="43">
        <v>0.55122000000000004</v>
      </c>
      <c r="S14" s="39">
        <v>0.67866000000000004</v>
      </c>
      <c r="T14" s="39">
        <v>0.22592999999999999</v>
      </c>
      <c r="U14" s="43" t="s">
        <v>472</v>
      </c>
      <c r="V14" s="39" t="s">
        <v>472</v>
      </c>
      <c r="W14" s="39" t="s">
        <v>472</v>
      </c>
      <c r="X14" s="43">
        <v>9.7599999999999996E-3</v>
      </c>
      <c r="Y14" s="39">
        <v>3.0699999999999998E-3</v>
      </c>
      <c r="Z14" s="47">
        <v>1.481E-2</v>
      </c>
      <c r="AA14" s="563"/>
      <c r="AB14" s="24"/>
    </row>
    <row r="15" spans="1:32" s="21" customFormat="1" ht="12" customHeight="1">
      <c r="A15" s="785" t="s">
        <v>66</v>
      </c>
      <c r="B15" s="181">
        <v>2085</v>
      </c>
      <c r="C15" s="181">
        <v>39966</v>
      </c>
      <c r="D15" s="191">
        <v>20858</v>
      </c>
      <c r="E15" s="181">
        <v>130</v>
      </c>
      <c r="F15" s="181">
        <v>518</v>
      </c>
      <c r="G15" s="191">
        <v>1514</v>
      </c>
      <c r="H15" s="181">
        <v>321</v>
      </c>
      <c r="I15" s="181">
        <v>3304</v>
      </c>
      <c r="J15" s="191">
        <v>2857</v>
      </c>
      <c r="K15" s="181">
        <v>266</v>
      </c>
      <c r="L15" s="181">
        <v>3379</v>
      </c>
      <c r="M15" s="191">
        <v>2922</v>
      </c>
      <c r="N15" s="865" t="s">
        <v>66</v>
      </c>
      <c r="O15" s="181">
        <v>1102</v>
      </c>
      <c r="P15" s="181">
        <v>28698</v>
      </c>
      <c r="Q15" s="191">
        <v>11551</v>
      </c>
      <c r="R15" s="181">
        <v>266</v>
      </c>
      <c r="S15" s="181">
        <v>4067</v>
      </c>
      <c r="T15" s="191">
        <v>2014</v>
      </c>
      <c r="U15" s="181">
        <v>0</v>
      </c>
      <c r="V15" s="181">
        <v>0</v>
      </c>
      <c r="W15" s="191">
        <v>0</v>
      </c>
      <c r="X15" s="181">
        <v>0</v>
      </c>
      <c r="Y15" s="181">
        <v>0</v>
      </c>
      <c r="Z15" s="224">
        <v>0</v>
      </c>
      <c r="AA15" s="404"/>
      <c r="AB15" s="24"/>
    </row>
    <row r="16" spans="1:32" s="45" customFormat="1" ht="12" customHeight="1">
      <c r="A16" s="785"/>
      <c r="B16" s="41">
        <v>1</v>
      </c>
      <c r="C16" s="42">
        <v>1</v>
      </c>
      <c r="D16" s="42">
        <v>1</v>
      </c>
      <c r="E16" s="43">
        <v>6.2350000000000003E-2</v>
      </c>
      <c r="F16" s="39">
        <v>1.2959999999999999E-2</v>
      </c>
      <c r="G16" s="39">
        <v>7.2590000000000002E-2</v>
      </c>
      <c r="H16" s="43">
        <v>0.15396000000000001</v>
      </c>
      <c r="I16" s="39">
        <v>8.2669999999999993E-2</v>
      </c>
      <c r="J16" s="39">
        <v>0.13697000000000001</v>
      </c>
      <c r="K16" s="43">
        <v>0.12758</v>
      </c>
      <c r="L16" s="39">
        <v>8.455E-2</v>
      </c>
      <c r="M16" s="44">
        <v>0.14008999999999999</v>
      </c>
      <c r="N16" s="865"/>
      <c r="O16" s="43">
        <v>0.52854000000000001</v>
      </c>
      <c r="P16" s="39">
        <v>0.71806000000000003</v>
      </c>
      <c r="Q16" s="39">
        <v>0.55379</v>
      </c>
      <c r="R16" s="43">
        <v>0.12758</v>
      </c>
      <c r="S16" s="39">
        <v>0.10176</v>
      </c>
      <c r="T16" s="39">
        <v>9.6560000000000007E-2</v>
      </c>
      <c r="U16" s="43" t="s">
        <v>472</v>
      </c>
      <c r="V16" s="39" t="s">
        <v>472</v>
      </c>
      <c r="W16" s="39" t="s">
        <v>472</v>
      </c>
      <c r="X16" s="43" t="s">
        <v>472</v>
      </c>
      <c r="Y16" s="39" t="s">
        <v>472</v>
      </c>
      <c r="Z16" s="47" t="s">
        <v>472</v>
      </c>
      <c r="AA16" s="563"/>
      <c r="AB16" s="24"/>
    </row>
    <row r="17" spans="1:27" s="21" customFormat="1" ht="12.75" customHeight="1">
      <c r="A17" s="785" t="s">
        <v>67</v>
      </c>
      <c r="B17" s="181">
        <v>1299</v>
      </c>
      <c r="C17" s="181">
        <v>35331</v>
      </c>
      <c r="D17" s="191">
        <v>9599</v>
      </c>
      <c r="E17" s="181">
        <v>105</v>
      </c>
      <c r="F17" s="181">
        <v>740</v>
      </c>
      <c r="G17" s="191">
        <v>1083</v>
      </c>
      <c r="H17" s="181">
        <v>82</v>
      </c>
      <c r="I17" s="181">
        <v>768</v>
      </c>
      <c r="J17" s="191">
        <v>618</v>
      </c>
      <c r="K17" s="181">
        <v>108</v>
      </c>
      <c r="L17" s="181">
        <v>1351</v>
      </c>
      <c r="M17" s="191">
        <v>934</v>
      </c>
      <c r="N17" s="865" t="s">
        <v>67</v>
      </c>
      <c r="O17" s="181">
        <v>628</v>
      </c>
      <c r="P17" s="181">
        <v>23149</v>
      </c>
      <c r="Q17" s="191">
        <v>5067</v>
      </c>
      <c r="R17" s="181">
        <v>369</v>
      </c>
      <c r="S17" s="181">
        <v>9202</v>
      </c>
      <c r="T17" s="191">
        <v>1860</v>
      </c>
      <c r="U17" s="181">
        <v>2</v>
      </c>
      <c r="V17" s="181">
        <v>106</v>
      </c>
      <c r="W17" s="191">
        <v>20</v>
      </c>
      <c r="X17" s="181">
        <v>5</v>
      </c>
      <c r="Y17" s="181">
        <v>15</v>
      </c>
      <c r="Z17" s="224">
        <v>17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8.0829999999999999E-2</v>
      </c>
      <c r="F18" s="39">
        <v>2.094E-2</v>
      </c>
      <c r="G18" s="39">
        <v>0.11282</v>
      </c>
      <c r="H18" s="43">
        <v>6.3130000000000006E-2</v>
      </c>
      <c r="I18" s="39">
        <v>2.1739999999999999E-2</v>
      </c>
      <c r="J18" s="39">
        <v>6.4380000000000007E-2</v>
      </c>
      <c r="K18" s="43">
        <v>8.3140000000000006E-2</v>
      </c>
      <c r="L18" s="39">
        <v>3.8240000000000003E-2</v>
      </c>
      <c r="M18" s="44">
        <v>9.7299999999999998E-2</v>
      </c>
      <c r="N18" s="865"/>
      <c r="O18" s="43">
        <v>0.48344999999999999</v>
      </c>
      <c r="P18" s="39">
        <v>0.6552</v>
      </c>
      <c r="Q18" s="39">
        <v>0.52786999999999995</v>
      </c>
      <c r="R18" s="43">
        <v>0.28405999999999998</v>
      </c>
      <c r="S18" s="39">
        <v>0.26045000000000001</v>
      </c>
      <c r="T18" s="39">
        <v>0.19377</v>
      </c>
      <c r="U18" s="43">
        <v>1.5399999999999999E-3</v>
      </c>
      <c r="V18" s="39">
        <v>3.0000000000000001E-3</v>
      </c>
      <c r="W18" s="39">
        <v>2.0799999999999998E-3</v>
      </c>
      <c r="X18" s="43">
        <v>3.8500000000000001E-3</v>
      </c>
      <c r="Y18" s="39">
        <v>4.2000000000000002E-4</v>
      </c>
      <c r="Z18" s="47">
        <v>1.7700000000000001E-3</v>
      </c>
      <c r="AA18" s="563"/>
    </row>
    <row r="19" spans="1:27" s="21" customFormat="1" ht="12.75" customHeight="1">
      <c r="A19" s="785" t="s">
        <v>68</v>
      </c>
      <c r="B19" s="181">
        <v>28</v>
      </c>
      <c r="C19" s="181">
        <v>350</v>
      </c>
      <c r="D19" s="191">
        <v>93</v>
      </c>
      <c r="E19" s="181">
        <v>2</v>
      </c>
      <c r="F19" s="181">
        <v>18</v>
      </c>
      <c r="G19" s="191">
        <v>10</v>
      </c>
      <c r="H19" s="181">
        <v>0</v>
      </c>
      <c r="I19" s="181">
        <v>0</v>
      </c>
      <c r="J19" s="191">
        <v>0</v>
      </c>
      <c r="K19" s="181">
        <v>1</v>
      </c>
      <c r="L19" s="181">
        <v>4</v>
      </c>
      <c r="M19" s="191">
        <v>8</v>
      </c>
      <c r="N19" s="865" t="s">
        <v>68</v>
      </c>
      <c r="O19" s="181">
        <v>7</v>
      </c>
      <c r="P19" s="181">
        <v>168</v>
      </c>
      <c r="Q19" s="191">
        <v>36</v>
      </c>
      <c r="R19" s="181">
        <v>18</v>
      </c>
      <c r="S19" s="181">
        <v>160</v>
      </c>
      <c r="T19" s="191">
        <v>39</v>
      </c>
      <c r="U19" s="181">
        <v>0</v>
      </c>
      <c r="V19" s="181">
        <v>0</v>
      </c>
      <c r="W19" s="191">
        <v>0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7.1429999999999993E-2</v>
      </c>
      <c r="F20" s="39">
        <v>5.1429999999999997E-2</v>
      </c>
      <c r="G20" s="39">
        <v>0.10753</v>
      </c>
      <c r="H20" s="43" t="s">
        <v>472</v>
      </c>
      <c r="I20" s="39" t="s">
        <v>472</v>
      </c>
      <c r="J20" s="39" t="s">
        <v>472</v>
      </c>
      <c r="K20" s="43">
        <v>3.5709999999999999E-2</v>
      </c>
      <c r="L20" s="39">
        <v>1.1429999999999999E-2</v>
      </c>
      <c r="M20" s="44">
        <v>8.6019999999999999E-2</v>
      </c>
      <c r="N20" s="865"/>
      <c r="O20" s="43">
        <v>0.25</v>
      </c>
      <c r="P20" s="39">
        <v>0.48</v>
      </c>
      <c r="Q20" s="39">
        <v>0.3871</v>
      </c>
      <c r="R20" s="43">
        <v>0.64285999999999999</v>
      </c>
      <c r="S20" s="39">
        <v>0.45713999999999999</v>
      </c>
      <c r="T20" s="39">
        <v>0.41935</v>
      </c>
      <c r="U20" s="43" t="s">
        <v>472</v>
      </c>
      <c r="V20" s="39" t="s">
        <v>472</v>
      </c>
      <c r="W20" s="39" t="s">
        <v>472</v>
      </c>
      <c r="X20" s="43" t="s">
        <v>472</v>
      </c>
      <c r="Y20" s="39" t="s">
        <v>472</v>
      </c>
      <c r="Z20" s="47" t="s">
        <v>472</v>
      </c>
      <c r="AA20" s="563"/>
    </row>
    <row r="21" spans="1:27" s="21" customFormat="1" ht="12.75" customHeight="1">
      <c r="A21" s="785" t="s">
        <v>69</v>
      </c>
      <c r="B21" s="181">
        <v>1005</v>
      </c>
      <c r="C21" s="181">
        <v>24706</v>
      </c>
      <c r="D21" s="191">
        <v>6645</v>
      </c>
      <c r="E21" s="181">
        <v>87</v>
      </c>
      <c r="F21" s="181">
        <v>425</v>
      </c>
      <c r="G21" s="191">
        <v>788</v>
      </c>
      <c r="H21" s="181">
        <v>20</v>
      </c>
      <c r="I21" s="181">
        <v>141</v>
      </c>
      <c r="J21" s="191">
        <v>146</v>
      </c>
      <c r="K21" s="181">
        <v>109</v>
      </c>
      <c r="L21" s="181">
        <v>1405</v>
      </c>
      <c r="M21" s="191">
        <v>804</v>
      </c>
      <c r="N21" s="865" t="s">
        <v>69</v>
      </c>
      <c r="O21" s="181">
        <v>448</v>
      </c>
      <c r="P21" s="181">
        <v>14433</v>
      </c>
      <c r="Q21" s="191">
        <v>3805</v>
      </c>
      <c r="R21" s="181">
        <v>339</v>
      </c>
      <c r="S21" s="181">
        <v>8264</v>
      </c>
      <c r="T21" s="191">
        <v>1086</v>
      </c>
      <c r="U21" s="181">
        <v>0</v>
      </c>
      <c r="V21" s="181">
        <v>0</v>
      </c>
      <c r="W21" s="191">
        <v>0</v>
      </c>
      <c r="X21" s="181">
        <v>2</v>
      </c>
      <c r="Y21" s="181">
        <v>38</v>
      </c>
      <c r="Z21" s="224">
        <v>16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8.6569999999999994E-2</v>
      </c>
      <c r="F22" s="39">
        <v>1.72E-2</v>
      </c>
      <c r="G22" s="39">
        <v>0.11859</v>
      </c>
      <c r="H22" s="43">
        <v>1.9900000000000001E-2</v>
      </c>
      <c r="I22" s="39">
        <v>5.7099999999999998E-3</v>
      </c>
      <c r="J22" s="39">
        <v>2.197E-2</v>
      </c>
      <c r="K22" s="43">
        <v>0.10846</v>
      </c>
      <c r="L22" s="39">
        <v>5.6869999999999997E-2</v>
      </c>
      <c r="M22" s="44">
        <v>0.12099</v>
      </c>
      <c r="N22" s="865"/>
      <c r="O22" s="43">
        <v>0.44577</v>
      </c>
      <c r="P22" s="39">
        <v>0.58418999999999999</v>
      </c>
      <c r="Q22" s="39">
        <v>0.57260999999999995</v>
      </c>
      <c r="R22" s="43">
        <v>0.33731</v>
      </c>
      <c r="S22" s="39">
        <v>0.33449000000000001</v>
      </c>
      <c r="T22" s="39">
        <v>0.16342999999999999</v>
      </c>
      <c r="U22" s="43" t="s">
        <v>472</v>
      </c>
      <c r="V22" s="39" t="s">
        <v>472</v>
      </c>
      <c r="W22" s="39" t="s">
        <v>472</v>
      </c>
      <c r="X22" s="43">
        <v>1.99E-3</v>
      </c>
      <c r="Y22" s="39">
        <v>1.5399999999999999E-3</v>
      </c>
      <c r="Z22" s="47">
        <v>2.4099999999999998E-3</v>
      </c>
      <c r="AA22" s="563"/>
    </row>
    <row r="23" spans="1:27" s="21" customFormat="1" ht="12.75" customHeight="1">
      <c r="A23" s="785" t="s">
        <v>70</v>
      </c>
      <c r="B23" s="181">
        <v>2795</v>
      </c>
      <c r="C23" s="181">
        <v>61971</v>
      </c>
      <c r="D23" s="191">
        <v>22667</v>
      </c>
      <c r="E23" s="181">
        <v>200</v>
      </c>
      <c r="F23" s="181">
        <v>986</v>
      </c>
      <c r="G23" s="191">
        <v>2649</v>
      </c>
      <c r="H23" s="181">
        <v>100</v>
      </c>
      <c r="I23" s="181">
        <v>1492</v>
      </c>
      <c r="J23" s="191">
        <v>582</v>
      </c>
      <c r="K23" s="181">
        <v>163</v>
      </c>
      <c r="L23" s="181">
        <v>2077</v>
      </c>
      <c r="M23" s="191">
        <v>1517</v>
      </c>
      <c r="N23" s="865" t="s">
        <v>70</v>
      </c>
      <c r="O23" s="181">
        <v>1753</v>
      </c>
      <c r="P23" s="181">
        <v>46365</v>
      </c>
      <c r="Q23" s="191">
        <v>14352</v>
      </c>
      <c r="R23" s="181">
        <v>578</v>
      </c>
      <c r="S23" s="181">
        <v>11048</v>
      </c>
      <c r="T23" s="191">
        <v>3550</v>
      </c>
      <c r="U23" s="181">
        <v>1</v>
      </c>
      <c r="V23" s="181">
        <v>3</v>
      </c>
      <c r="W23" s="191">
        <v>17</v>
      </c>
      <c r="X23" s="181">
        <v>0</v>
      </c>
      <c r="Y23" s="181">
        <v>0</v>
      </c>
      <c r="Z23" s="224">
        <v>0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7.1559999999999999E-2</v>
      </c>
      <c r="F24" s="39">
        <v>1.5910000000000001E-2</v>
      </c>
      <c r="G24" s="39">
        <v>0.11687</v>
      </c>
      <c r="H24" s="43">
        <v>3.5779999999999999E-2</v>
      </c>
      <c r="I24" s="39">
        <v>2.4080000000000001E-2</v>
      </c>
      <c r="J24" s="39">
        <v>2.5680000000000001E-2</v>
      </c>
      <c r="K24" s="43">
        <v>5.8319999999999997E-2</v>
      </c>
      <c r="L24" s="39">
        <v>3.3520000000000001E-2</v>
      </c>
      <c r="M24" s="44">
        <v>6.6930000000000003E-2</v>
      </c>
      <c r="N24" s="865"/>
      <c r="O24" s="43">
        <v>0.62719000000000003</v>
      </c>
      <c r="P24" s="39">
        <v>0.74817</v>
      </c>
      <c r="Q24" s="39">
        <v>0.63317000000000001</v>
      </c>
      <c r="R24" s="43">
        <v>0.20680000000000001</v>
      </c>
      <c r="S24" s="39">
        <v>0.17827999999999999</v>
      </c>
      <c r="T24" s="39">
        <v>0.15662000000000001</v>
      </c>
      <c r="U24" s="43">
        <v>3.6000000000000002E-4</v>
      </c>
      <c r="V24" s="39">
        <v>5.0000000000000002E-5</v>
      </c>
      <c r="W24" s="39">
        <v>7.5000000000000002E-4</v>
      </c>
      <c r="X24" s="43" t="s">
        <v>472</v>
      </c>
      <c r="Y24" s="39" t="s">
        <v>472</v>
      </c>
      <c r="Z24" s="47" t="s">
        <v>472</v>
      </c>
      <c r="AA24" s="563"/>
    </row>
    <row r="25" spans="1:27" s="21" customFormat="1" ht="12.75" customHeight="1">
      <c r="A25" s="785" t="s">
        <v>71</v>
      </c>
      <c r="B25" s="181">
        <v>558</v>
      </c>
      <c r="C25" s="181">
        <v>10283</v>
      </c>
      <c r="D25" s="191">
        <v>3909</v>
      </c>
      <c r="E25" s="181">
        <v>62</v>
      </c>
      <c r="F25" s="181">
        <v>443</v>
      </c>
      <c r="G25" s="191">
        <v>636</v>
      </c>
      <c r="H25" s="181">
        <v>26</v>
      </c>
      <c r="I25" s="181">
        <v>388</v>
      </c>
      <c r="J25" s="191">
        <v>266</v>
      </c>
      <c r="K25" s="181">
        <v>95</v>
      </c>
      <c r="L25" s="181">
        <v>1111</v>
      </c>
      <c r="M25" s="191">
        <v>718</v>
      </c>
      <c r="N25" s="865" t="s">
        <v>71</v>
      </c>
      <c r="O25" s="181">
        <v>304</v>
      </c>
      <c r="P25" s="181">
        <v>6943</v>
      </c>
      <c r="Q25" s="191">
        <v>1835</v>
      </c>
      <c r="R25" s="181">
        <v>69</v>
      </c>
      <c r="S25" s="181">
        <v>1282</v>
      </c>
      <c r="T25" s="191">
        <v>436</v>
      </c>
      <c r="U25" s="181">
        <v>0</v>
      </c>
      <c r="V25" s="181">
        <v>0</v>
      </c>
      <c r="W25" s="191">
        <v>0</v>
      </c>
      <c r="X25" s="181">
        <v>2</v>
      </c>
      <c r="Y25" s="181">
        <v>116</v>
      </c>
      <c r="Z25" s="224">
        <v>18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0.11111</v>
      </c>
      <c r="F26" s="39">
        <v>4.308E-2</v>
      </c>
      <c r="G26" s="39">
        <v>0.16270000000000001</v>
      </c>
      <c r="H26" s="43">
        <v>4.6589999999999999E-2</v>
      </c>
      <c r="I26" s="39">
        <v>3.773E-2</v>
      </c>
      <c r="J26" s="39">
        <v>6.8049999999999999E-2</v>
      </c>
      <c r="K26" s="43">
        <v>0.17025000000000001</v>
      </c>
      <c r="L26" s="39">
        <v>0.10804</v>
      </c>
      <c r="M26" s="44">
        <v>0.18368000000000001</v>
      </c>
      <c r="N26" s="865"/>
      <c r="O26" s="43">
        <v>0.54479999999999995</v>
      </c>
      <c r="P26" s="39">
        <v>0.67518999999999996</v>
      </c>
      <c r="Q26" s="39">
        <v>0.46943000000000001</v>
      </c>
      <c r="R26" s="43">
        <v>0.12366000000000001</v>
      </c>
      <c r="S26" s="39">
        <v>0.12467</v>
      </c>
      <c r="T26" s="39">
        <v>0.11154</v>
      </c>
      <c r="U26" s="43" t="s">
        <v>472</v>
      </c>
      <c r="V26" s="39" t="s">
        <v>472</v>
      </c>
      <c r="W26" s="39" t="s">
        <v>472</v>
      </c>
      <c r="X26" s="43">
        <v>3.5799999999999998E-3</v>
      </c>
      <c r="Y26" s="39">
        <v>1.128E-2</v>
      </c>
      <c r="Z26" s="47">
        <v>4.5999999999999999E-3</v>
      </c>
      <c r="AA26" s="563"/>
    </row>
    <row r="27" spans="1:27" s="21" customFormat="1" ht="12.75" customHeight="1">
      <c r="A27" s="785" t="s">
        <v>72</v>
      </c>
      <c r="B27" s="181">
        <v>61</v>
      </c>
      <c r="C27" s="181">
        <v>797</v>
      </c>
      <c r="D27" s="191">
        <v>365</v>
      </c>
      <c r="E27" s="181">
        <v>3</v>
      </c>
      <c r="F27" s="181">
        <v>58</v>
      </c>
      <c r="G27" s="191">
        <v>44</v>
      </c>
      <c r="H27" s="181">
        <v>0</v>
      </c>
      <c r="I27" s="181">
        <v>0</v>
      </c>
      <c r="J27" s="191">
        <v>0</v>
      </c>
      <c r="K27" s="181">
        <v>17</v>
      </c>
      <c r="L27" s="181">
        <v>133</v>
      </c>
      <c r="M27" s="191">
        <v>68</v>
      </c>
      <c r="N27" s="865" t="s">
        <v>72</v>
      </c>
      <c r="O27" s="181">
        <v>27</v>
      </c>
      <c r="P27" s="181">
        <v>470</v>
      </c>
      <c r="Q27" s="191">
        <v>154</v>
      </c>
      <c r="R27" s="181">
        <v>3</v>
      </c>
      <c r="S27" s="181">
        <v>29</v>
      </c>
      <c r="T27" s="191">
        <v>8</v>
      </c>
      <c r="U27" s="181">
        <v>2</v>
      </c>
      <c r="V27" s="181">
        <v>22</v>
      </c>
      <c r="W27" s="191">
        <v>7</v>
      </c>
      <c r="X27" s="181">
        <v>9</v>
      </c>
      <c r="Y27" s="181">
        <v>85</v>
      </c>
      <c r="Z27" s="224">
        <v>84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4.9180000000000001E-2</v>
      </c>
      <c r="F28" s="39">
        <v>7.2770000000000001E-2</v>
      </c>
      <c r="G28" s="39">
        <v>0.12055</v>
      </c>
      <c r="H28" s="43" t="s">
        <v>472</v>
      </c>
      <c r="I28" s="39" t="s">
        <v>472</v>
      </c>
      <c r="J28" s="39" t="s">
        <v>472</v>
      </c>
      <c r="K28" s="43">
        <v>0.27868999999999999</v>
      </c>
      <c r="L28" s="39">
        <v>0.16688</v>
      </c>
      <c r="M28" s="44">
        <v>0.18629999999999999</v>
      </c>
      <c r="N28" s="865"/>
      <c r="O28" s="43">
        <v>0.44262000000000001</v>
      </c>
      <c r="P28" s="39">
        <v>0.58970999999999996</v>
      </c>
      <c r="Q28" s="39">
        <v>0.42192000000000002</v>
      </c>
      <c r="R28" s="43">
        <v>4.9180000000000001E-2</v>
      </c>
      <c r="S28" s="39">
        <v>3.6389999999999999E-2</v>
      </c>
      <c r="T28" s="39">
        <v>2.1919999999999999E-2</v>
      </c>
      <c r="U28" s="43">
        <v>3.279E-2</v>
      </c>
      <c r="V28" s="39">
        <v>2.76E-2</v>
      </c>
      <c r="W28" s="39">
        <v>1.9179999999999999E-2</v>
      </c>
      <c r="X28" s="43">
        <v>0.14754</v>
      </c>
      <c r="Y28" s="39">
        <v>0.10664999999999999</v>
      </c>
      <c r="Z28" s="47">
        <v>0.23014000000000001</v>
      </c>
      <c r="AA28" s="563"/>
    </row>
    <row r="29" spans="1:27" s="21" customFormat="1" ht="12.75" customHeight="1">
      <c r="A29" s="785" t="s">
        <v>73</v>
      </c>
      <c r="B29" s="181">
        <v>391</v>
      </c>
      <c r="C29" s="181">
        <v>14341</v>
      </c>
      <c r="D29" s="191">
        <v>3414</v>
      </c>
      <c r="E29" s="181">
        <v>12</v>
      </c>
      <c r="F29" s="181">
        <v>65</v>
      </c>
      <c r="G29" s="191">
        <v>265</v>
      </c>
      <c r="H29" s="181">
        <v>19</v>
      </c>
      <c r="I29" s="181">
        <v>191</v>
      </c>
      <c r="J29" s="191">
        <v>139</v>
      </c>
      <c r="K29" s="181">
        <v>45</v>
      </c>
      <c r="L29" s="181">
        <v>381</v>
      </c>
      <c r="M29" s="191">
        <v>574</v>
      </c>
      <c r="N29" s="865" t="s">
        <v>73</v>
      </c>
      <c r="O29" s="181">
        <v>269</v>
      </c>
      <c r="P29" s="181">
        <v>11778</v>
      </c>
      <c r="Q29" s="191">
        <v>2308</v>
      </c>
      <c r="R29" s="181">
        <v>45</v>
      </c>
      <c r="S29" s="181">
        <v>1910</v>
      </c>
      <c r="T29" s="191">
        <v>119</v>
      </c>
      <c r="U29" s="181">
        <v>0</v>
      </c>
      <c r="V29" s="181">
        <v>0</v>
      </c>
      <c r="W29" s="191">
        <v>0</v>
      </c>
      <c r="X29" s="181">
        <v>1</v>
      </c>
      <c r="Y29" s="181">
        <v>16</v>
      </c>
      <c r="Z29" s="224">
        <v>9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3.0689999999999999E-2</v>
      </c>
      <c r="F30" s="39">
        <v>4.5300000000000002E-3</v>
      </c>
      <c r="G30" s="39">
        <v>7.7619999999999995E-2</v>
      </c>
      <c r="H30" s="43">
        <v>4.8590000000000001E-2</v>
      </c>
      <c r="I30" s="39">
        <v>1.332E-2</v>
      </c>
      <c r="J30" s="39">
        <v>4.0710000000000003E-2</v>
      </c>
      <c r="K30" s="43">
        <v>0.11509</v>
      </c>
      <c r="L30" s="39">
        <v>2.657E-2</v>
      </c>
      <c r="M30" s="44">
        <v>0.16813</v>
      </c>
      <c r="N30" s="865"/>
      <c r="O30" s="43">
        <v>0.68798000000000004</v>
      </c>
      <c r="P30" s="39">
        <v>0.82128000000000001</v>
      </c>
      <c r="Q30" s="39">
        <v>0.67603999999999997</v>
      </c>
      <c r="R30" s="43">
        <v>0.11509</v>
      </c>
      <c r="S30" s="39">
        <v>0.13317999999999999</v>
      </c>
      <c r="T30" s="39">
        <v>3.4860000000000002E-2</v>
      </c>
      <c r="U30" s="43" t="s">
        <v>472</v>
      </c>
      <c r="V30" s="39" t="s">
        <v>472</v>
      </c>
      <c r="W30" s="39" t="s">
        <v>472</v>
      </c>
      <c r="X30" s="43">
        <v>2.5600000000000002E-3</v>
      </c>
      <c r="Y30" s="39">
        <v>1.1199999999999999E-3</v>
      </c>
      <c r="Z30" s="47">
        <v>2.64E-3</v>
      </c>
      <c r="AA30" s="563"/>
    </row>
    <row r="31" spans="1:27" s="21" customFormat="1" ht="12.75" customHeight="1">
      <c r="A31" s="785" t="s">
        <v>74</v>
      </c>
      <c r="B31" s="181">
        <v>105</v>
      </c>
      <c r="C31" s="181">
        <v>2811</v>
      </c>
      <c r="D31" s="191">
        <v>462</v>
      </c>
      <c r="E31" s="181">
        <v>1</v>
      </c>
      <c r="F31" s="181">
        <v>3</v>
      </c>
      <c r="G31" s="191">
        <v>11</v>
      </c>
      <c r="H31" s="181">
        <v>1</v>
      </c>
      <c r="I31" s="181">
        <v>10</v>
      </c>
      <c r="J31" s="191">
        <v>6</v>
      </c>
      <c r="K31" s="181">
        <v>5</v>
      </c>
      <c r="L31" s="181">
        <v>84</v>
      </c>
      <c r="M31" s="191">
        <v>60</v>
      </c>
      <c r="N31" s="865" t="s">
        <v>74</v>
      </c>
      <c r="O31" s="181">
        <v>28</v>
      </c>
      <c r="P31" s="181">
        <v>632</v>
      </c>
      <c r="Q31" s="191">
        <v>232</v>
      </c>
      <c r="R31" s="181">
        <v>70</v>
      </c>
      <c r="S31" s="181">
        <v>2082</v>
      </c>
      <c r="T31" s="191">
        <v>153</v>
      </c>
      <c r="U31" s="181">
        <v>0</v>
      </c>
      <c r="V31" s="181">
        <v>0</v>
      </c>
      <c r="W31" s="191">
        <v>0</v>
      </c>
      <c r="X31" s="181">
        <v>0</v>
      </c>
      <c r="Y31" s="181">
        <v>0</v>
      </c>
      <c r="Z31" s="224">
        <v>0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9.5200000000000007E-3</v>
      </c>
      <c r="F32" s="39">
        <v>1.07E-3</v>
      </c>
      <c r="G32" s="39">
        <v>2.3810000000000001E-2</v>
      </c>
      <c r="H32" s="43">
        <v>9.5200000000000007E-3</v>
      </c>
      <c r="I32" s="39">
        <v>3.5599999999999998E-3</v>
      </c>
      <c r="J32" s="39">
        <v>1.299E-2</v>
      </c>
      <c r="K32" s="43">
        <v>4.7620000000000003E-2</v>
      </c>
      <c r="L32" s="39">
        <v>2.988E-2</v>
      </c>
      <c r="M32" s="44">
        <v>0.12987000000000001</v>
      </c>
      <c r="N32" s="865"/>
      <c r="O32" s="43">
        <v>0.26667000000000002</v>
      </c>
      <c r="P32" s="39">
        <v>0.22483</v>
      </c>
      <c r="Q32" s="39">
        <v>0.50216000000000005</v>
      </c>
      <c r="R32" s="43">
        <v>0.66666999999999998</v>
      </c>
      <c r="S32" s="39">
        <v>0.74065999999999999</v>
      </c>
      <c r="T32" s="39">
        <v>0.33117000000000002</v>
      </c>
      <c r="U32" s="43" t="s">
        <v>472</v>
      </c>
      <c r="V32" s="39" t="s">
        <v>472</v>
      </c>
      <c r="W32" s="39" t="s">
        <v>472</v>
      </c>
      <c r="X32" s="43" t="s">
        <v>472</v>
      </c>
      <c r="Y32" s="39" t="s">
        <v>472</v>
      </c>
      <c r="Z32" s="47" t="s">
        <v>472</v>
      </c>
      <c r="AA32" s="563"/>
    </row>
    <row r="33" spans="1:27" s="21" customFormat="1" ht="12.75" customHeight="1">
      <c r="A33" s="785" t="s">
        <v>75</v>
      </c>
      <c r="B33" s="181">
        <v>385</v>
      </c>
      <c r="C33" s="181">
        <v>9326</v>
      </c>
      <c r="D33" s="191">
        <v>2270</v>
      </c>
      <c r="E33" s="181">
        <v>9</v>
      </c>
      <c r="F33" s="181">
        <v>74</v>
      </c>
      <c r="G33" s="191">
        <v>65</v>
      </c>
      <c r="H33" s="181">
        <v>21</v>
      </c>
      <c r="I33" s="181">
        <v>239</v>
      </c>
      <c r="J33" s="191">
        <v>150</v>
      </c>
      <c r="K33" s="181">
        <v>29</v>
      </c>
      <c r="L33" s="181">
        <v>499</v>
      </c>
      <c r="M33" s="191">
        <v>238</v>
      </c>
      <c r="N33" s="865" t="s">
        <v>75</v>
      </c>
      <c r="O33" s="181">
        <v>245</v>
      </c>
      <c r="P33" s="181">
        <v>6942</v>
      </c>
      <c r="Q33" s="191">
        <v>1561</v>
      </c>
      <c r="R33" s="181">
        <v>79</v>
      </c>
      <c r="S33" s="181">
        <v>1530</v>
      </c>
      <c r="T33" s="191">
        <v>247</v>
      </c>
      <c r="U33" s="181">
        <v>0</v>
      </c>
      <c r="V33" s="181">
        <v>0</v>
      </c>
      <c r="W33" s="191">
        <v>0</v>
      </c>
      <c r="X33" s="181">
        <v>2</v>
      </c>
      <c r="Y33" s="181">
        <v>42</v>
      </c>
      <c r="Z33" s="224">
        <v>9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2.3380000000000001E-2</v>
      </c>
      <c r="F34" s="39">
        <v>7.9299999999999995E-3</v>
      </c>
      <c r="G34" s="39">
        <v>2.8629999999999999E-2</v>
      </c>
      <c r="H34" s="43">
        <v>5.4550000000000001E-2</v>
      </c>
      <c r="I34" s="39">
        <v>2.563E-2</v>
      </c>
      <c r="J34" s="39">
        <v>6.608E-2</v>
      </c>
      <c r="K34" s="43">
        <v>7.5319999999999998E-2</v>
      </c>
      <c r="L34" s="39">
        <v>5.3510000000000002E-2</v>
      </c>
      <c r="M34" s="44">
        <v>0.10485</v>
      </c>
      <c r="N34" s="865"/>
      <c r="O34" s="43">
        <v>0.63636000000000004</v>
      </c>
      <c r="P34" s="39">
        <v>0.74436999999999998</v>
      </c>
      <c r="Q34" s="39">
        <v>0.68767</v>
      </c>
      <c r="R34" s="43">
        <v>0.20519000000000001</v>
      </c>
      <c r="S34" s="39">
        <v>0.16406000000000001</v>
      </c>
      <c r="T34" s="39">
        <v>0.10881</v>
      </c>
      <c r="U34" s="43" t="s">
        <v>472</v>
      </c>
      <c r="V34" s="39" t="s">
        <v>472</v>
      </c>
      <c r="W34" s="39" t="s">
        <v>472</v>
      </c>
      <c r="X34" s="43">
        <v>5.1900000000000002E-3</v>
      </c>
      <c r="Y34" s="39">
        <v>4.4999999999999997E-3</v>
      </c>
      <c r="Z34" s="47">
        <v>3.96E-3</v>
      </c>
      <c r="AA34" s="563"/>
    </row>
    <row r="35" spans="1:27" s="21" customFormat="1" ht="12.75" customHeight="1">
      <c r="A35" s="786" t="s">
        <v>76</v>
      </c>
      <c r="B35" s="181">
        <v>114</v>
      </c>
      <c r="C35" s="181">
        <v>4971</v>
      </c>
      <c r="D35" s="191">
        <v>737</v>
      </c>
      <c r="E35" s="181">
        <v>7</v>
      </c>
      <c r="F35" s="181">
        <v>34</v>
      </c>
      <c r="G35" s="191">
        <v>96</v>
      </c>
      <c r="H35" s="181">
        <v>3</v>
      </c>
      <c r="I35" s="181">
        <v>43</v>
      </c>
      <c r="J35" s="191">
        <v>20</v>
      </c>
      <c r="K35" s="181">
        <v>8</v>
      </c>
      <c r="L35" s="181">
        <v>56</v>
      </c>
      <c r="M35" s="191">
        <v>161</v>
      </c>
      <c r="N35" s="867" t="s">
        <v>76</v>
      </c>
      <c r="O35" s="181">
        <v>51</v>
      </c>
      <c r="P35" s="181">
        <v>3028</v>
      </c>
      <c r="Q35" s="191">
        <v>364</v>
      </c>
      <c r="R35" s="181">
        <v>44</v>
      </c>
      <c r="S35" s="181">
        <v>1780</v>
      </c>
      <c r="T35" s="191">
        <v>86</v>
      </c>
      <c r="U35" s="181">
        <v>1</v>
      </c>
      <c r="V35" s="181">
        <v>30</v>
      </c>
      <c r="W35" s="191">
        <v>10</v>
      </c>
      <c r="X35" s="181">
        <v>0</v>
      </c>
      <c r="Y35" s="181">
        <v>0</v>
      </c>
      <c r="Z35" s="224">
        <v>0</v>
      </c>
      <c r="AA35" s="404"/>
    </row>
    <row r="36" spans="1:27" s="45" customFormat="1" ht="12.75" customHeight="1">
      <c r="A36" s="787"/>
      <c r="B36" s="233">
        <v>1</v>
      </c>
      <c r="C36" s="233">
        <v>1</v>
      </c>
      <c r="D36" s="233">
        <v>1</v>
      </c>
      <c r="E36" s="234">
        <v>6.1400000000000003E-2</v>
      </c>
      <c r="F36" s="235">
        <v>6.8399999999999997E-3</v>
      </c>
      <c r="G36" s="235">
        <v>0.13025999999999999</v>
      </c>
      <c r="H36" s="234">
        <v>2.632E-2</v>
      </c>
      <c r="I36" s="235">
        <v>8.6499999999999997E-3</v>
      </c>
      <c r="J36" s="235">
        <v>2.7140000000000001E-2</v>
      </c>
      <c r="K36" s="234">
        <v>7.0180000000000006E-2</v>
      </c>
      <c r="L36" s="235">
        <v>1.1270000000000001E-2</v>
      </c>
      <c r="M36" s="236">
        <v>0.21845000000000001</v>
      </c>
      <c r="N36" s="868"/>
      <c r="O36" s="235">
        <v>0.44736999999999999</v>
      </c>
      <c r="P36" s="235">
        <v>0.60912999999999995</v>
      </c>
      <c r="Q36" s="235">
        <v>0.49389</v>
      </c>
      <c r="R36" s="234">
        <v>0.38596000000000003</v>
      </c>
      <c r="S36" s="235">
        <v>0.35808000000000001</v>
      </c>
      <c r="T36" s="235">
        <v>0.11669</v>
      </c>
      <c r="U36" s="234">
        <v>8.77E-3</v>
      </c>
      <c r="V36" s="235">
        <v>6.0400000000000002E-3</v>
      </c>
      <c r="W36" s="235">
        <v>1.357E-2</v>
      </c>
      <c r="X36" s="234" t="s">
        <v>472</v>
      </c>
      <c r="Y36" s="235" t="s">
        <v>472</v>
      </c>
      <c r="Z36" s="245" t="s">
        <v>472</v>
      </c>
      <c r="AA36" s="563"/>
    </row>
    <row r="37" spans="1:27" s="24" customFormat="1" ht="12.75" customHeight="1">
      <c r="A37" s="838" t="s">
        <v>85</v>
      </c>
      <c r="B37" s="180">
        <v>23909</v>
      </c>
      <c r="C37" s="180">
        <v>541882</v>
      </c>
      <c r="D37" s="237">
        <v>184016</v>
      </c>
      <c r="E37" s="180">
        <v>1475</v>
      </c>
      <c r="F37" s="180">
        <v>9004</v>
      </c>
      <c r="G37" s="237">
        <v>18316</v>
      </c>
      <c r="H37" s="180">
        <v>1213</v>
      </c>
      <c r="I37" s="180">
        <v>14125</v>
      </c>
      <c r="J37" s="237">
        <v>9010</v>
      </c>
      <c r="K37" s="180">
        <v>3052</v>
      </c>
      <c r="L37" s="180">
        <v>36562</v>
      </c>
      <c r="M37" s="237">
        <v>27199</v>
      </c>
      <c r="N37" s="883" t="s">
        <v>85</v>
      </c>
      <c r="O37" s="180">
        <v>14139</v>
      </c>
      <c r="P37" s="180">
        <v>396367</v>
      </c>
      <c r="Q37" s="237">
        <v>108491</v>
      </c>
      <c r="R37" s="180">
        <v>3861</v>
      </c>
      <c r="S37" s="180">
        <v>82784</v>
      </c>
      <c r="T37" s="237">
        <v>20050</v>
      </c>
      <c r="U37" s="180">
        <v>104</v>
      </c>
      <c r="V37" s="180">
        <v>1950</v>
      </c>
      <c r="W37" s="237">
        <v>439</v>
      </c>
      <c r="X37" s="180">
        <v>65</v>
      </c>
      <c r="Y37" s="180">
        <v>1090</v>
      </c>
      <c r="Z37" s="228">
        <v>511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6.1690000000000002E-2</v>
      </c>
      <c r="F38" s="243">
        <v>1.6619999999999999E-2</v>
      </c>
      <c r="G38" s="243">
        <v>9.9529999999999993E-2</v>
      </c>
      <c r="H38" s="242">
        <v>5.0729999999999997E-2</v>
      </c>
      <c r="I38" s="243">
        <v>2.6069999999999999E-2</v>
      </c>
      <c r="J38" s="243">
        <v>4.8959999999999997E-2</v>
      </c>
      <c r="K38" s="242">
        <v>0.12765000000000001</v>
      </c>
      <c r="L38" s="243">
        <v>6.7470000000000002E-2</v>
      </c>
      <c r="M38" s="401">
        <v>0.14781</v>
      </c>
      <c r="N38" s="870"/>
      <c r="O38" s="242">
        <v>0.59136999999999995</v>
      </c>
      <c r="P38" s="243">
        <v>0.73146</v>
      </c>
      <c r="Q38" s="243">
        <v>0.58957000000000004</v>
      </c>
      <c r="R38" s="242">
        <v>0.16148999999999999</v>
      </c>
      <c r="S38" s="243">
        <v>0.15276999999999999</v>
      </c>
      <c r="T38" s="243">
        <v>0.10896</v>
      </c>
      <c r="U38" s="242">
        <v>4.3499999999999997E-3</v>
      </c>
      <c r="V38" s="243">
        <v>3.5999999999999999E-3</v>
      </c>
      <c r="W38" s="243">
        <v>2.3900000000000002E-3</v>
      </c>
      <c r="X38" s="242">
        <v>2.7200000000000002E-3</v>
      </c>
      <c r="Y38" s="243">
        <v>2.0100000000000001E-3</v>
      </c>
      <c r="Z38" s="246">
        <v>2.7799999999999999E-3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539" customFormat="1" ht="11.25"/>
    <row r="42" spans="1:27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</row>
    <row r="43" spans="1:27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</row>
    <row r="44" spans="1:27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</row>
    <row r="45" spans="1:27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</row>
    <row r="46" spans="1:27" s="49" customFormat="1" ht="44.25">
      <c r="A46" s="48"/>
      <c r="AA46" s="565"/>
    </row>
    <row r="49" ht="26.25" customHeight="1"/>
  </sheetData>
  <mergeCells count="53">
    <mergeCell ref="A45:E45"/>
    <mergeCell ref="N45:R45"/>
    <mergeCell ref="A37:A38"/>
    <mergeCell ref="N37:N38"/>
    <mergeCell ref="A29:A30"/>
    <mergeCell ref="N29:N30"/>
    <mergeCell ref="A31:A32"/>
    <mergeCell ref="N31:N32"/>
    <mergeCell ref="A33:A34"/>
    <mergeCell ref="N33:N34"/>
    <mergeCell ref="E43:G43"/>
    <mergeCell ref="R43:T43"/>
    <mergeCell ref="A25:A26"/>
    <mergeCell ref="N25:N26"/>
    <mergeCell ref="A27:A28"/>
    <mergeCell ref="N27:N28"/>
    <mergeCell ref="A35:A36"/>
    <mergeCell ref="N35:N36"/>
    <mergeCell ref="A19:A20"/>
    <mergeCell ref="N19:N20"/>
    <mergeCell ref="A21:A22"/>
    <mergeCell ref="N21:N22"/>
    <mergeCell ref="A23:A24"/>
    <mergeCell ref="N23:N24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H3:J3"/>
    <mergeCell ref="K3:M3"/>
    <mergeCell ref="A1:M1"/>
    <mergeCell ref="N1:Z1"/>
    <mergeCell ref="A2:A4"/>
    <mergeCell ref="B2:D3"/>
    <mergeCell ref="E2:M2"/>
    <mergeCell ref="N2:N4"/>
    <mergeCell ref="O2:Z2"/>
    <mergeCell ref="E3:G3"/>
    <mergeCell ref="A15:A16"/>
    <mergeCell ref="N15:N16"/>
    <mergeCell ref="A13:A14"/>
    <mergeCell ref="N13:N14"/>
    <mergeCell ref="A17:A18"/>
    <mergeCell ref="N17:N18"/>
  </mergeCells>
  <conditionalFormatting sqref="A6">
    <cfRule type="cellIs" dxfId="453" priority="409" stopIfTrue="1" operator="equal">
      <formula>1</formula>
    </cfRule>
    <cfRule type="cellIs" dxfId="452" priority="410" stopIfTrue="1" operator="lessThan">
      <formula>0.0005</formula>
    </cfRule>
  </conditionalFormatting>
  <conditionalFormatting sqref="A8 A10 A12 A14 A16 A18 A20 A22 A24 A26 A28 A30 A32 A34 A36">
    <cfRule type="cellIs" dxfId="451" priority="415" stopIfTrue="1" operator="equal">
      <formula>1</formula>
    </cfRule>
    <cfRule type="cellIs" dxfId="450" priority="416" stopIfTrue="1" operator="lessThan">
      <formula>0.0005</formula>
    </cfRule>
  </conditionalFormatting>
  <conditionalFormatting sqref="A5:Z5">
    <cfRule type="cellIs" dxfId="449" priority="139" stopIfTrue="1" operator="equal">
      <formula>0</formula>
    </cfRule>
  </conditionalFormatting>
  <conditionalFormatting sqref="A9:Z9">
    <cfRule type="cellIs" dxfId="448" priority="127" stopIfTrue="1" operator="equal">
      <formula>0</formula>
    </cfRule>
  </conditionalFormatting>
  <conditionalFormatting sqref="A11:Z11">
    <cfRule type="cellIs" dxfId="447" priority="118" stopIfTrue="1" operator="equal">
      <formula>0</formula>
    </cfRule>
  </conditionalFormatting>
  <conditionalFormatting sqref="A13:Z13">
    <cfRule type="cellIs" dxfId="446" priority="109" stopIfTrue="1" operator="equal">
      <formula>0</formula>
    </cfRule>
  </conditionalFormatting>
  <conditionalFormatting sqref="A15:Z15">
    <cfRule type="cellIs" dxfId="445" priority="100" stopIfTrue="1" operator="equal">
      <formula>0</formula>
    </cfRule>
  </conditionalFormatting>
  <conditionalFormatting sqref="A17:Z17">
    <cfRule type="cellIs" dxfId="444" priority="91" stopIfTrue="1" operator="equal">
      <formula>0</formula>
    </cfRule>
  </conditionalFormatting>
  <conditionalFormatting sqref="A19:Z19">
    <cfRule type="cellIs" dxfId="443" priority="82" stopIfTrue="1" operator="equal">
      <formula>0</formula>
    </cfRule>
  </conditionalFormatting>
  <conditionalFormatting sqref="A21:Z21">
    <cfRule type="cellIs" dxfId="442" priority="73" stopIfTrue="1" operator="equal">
      <formula>0</formula>
    </cfRule>
  </conditionalFormatting>
  <conditionalFormatting sqref="A23:Z23">
    <cfRule type="cellIs" dxfId="441" priority="64" stopIfTrue="1" operator="equal">
      <formula>0</formula>
    </cfRule>
  </conditionalFormatting>
  <conditionalFormatting sqref="A25:Z25">
    <cfRule type="cellIs" dxfId="440" priority="55" stopIfTrue="1" operator="equal">
      <formula>0</formula>
    </cfRule>
  </conditionalFormatting>
  <conditionalFormatting sqref="A27:Z27">
    <cfRule type="cellIs" dxfId="439" priority="46" stopIfTrue="1" operator="equal">
      <formula>0</formula>
    </cfRule>
  </conditionalFormatting>
  <conditionalFormatting sqref="A29:Z29">
    <cfRule type="cellIs" dxfId="438" priority="37" stopIfTrue="1" operator="equal">
      <formula>0</formula>
    </cfRule>
  </conditionalFormatting>
  <conditionalFormatting sqref="A31:Z31">
    <cfRule type="cellIs" dxfId="437" priority="28" stopIfTrue="1" operator="equal">
      <formula>0</formula>
    </cfRule>
  </conditionalFormatting>
  <conditionalFormatting sqref="A33:Z33">
    <cfRule type="cellIs" dxfId="436" priority="19" stopIfTrue="1" operator="equal">
      <formula>0</formula>
    </cfRule>
  </conditionalFormatting>
  <conditionalFormatting sqref="A35:Z35">
    <cfRule type="cellIs" dxfId="435" priority="10" stopIfTrue="1" operator="equal">
      <formula>0</formula>
    </cfRule>
  </conditionalFormatting>
  <conditionalFormatting sqref="B7:M7">
    <cfRule type="cellIs" dxfId="434" priority="385" stopIfTrue="1" operator="equal">
      <formula>0</formula>
    </cfRule>
  </conditionalFormatting>
  <conditionalFormatting sqref="B37:M37">
    <cfRule type="cellIs" dxfId="433" priority="205" stopIfTrue="1" operator="equal">
      <formula>0</formula>
    </cfRule>
  </conditionalFormatting>
  <conditionalFormatting sqref="N6 N8 N10 N12 N14 N16 N18 N20 N22 N24 N26 N28 N30 N32 N34 N36">
    <cfRule type="cellIs" dxfId="432" priority="412" stopIfTrue="1" operator="equal">
      <formula>1</formula>
    </cfRule>
    <cfRule type="cellIs" dxfId="431" priority="413" stopIfTrue="1" operator="lessThan">
      <formula>0.0005</formula>
    </cfRule>
  </conditionalFormatting>
  <conditionalFormatting sqref="O7:Z7">
    <cfRule type="cellIs" dxfId="430" priority="136" stopIfTrue="1" operator="equal">
      <formula>0</formula>
    </cfRule>
  </conditionalFormatting>
  <conditionalFormatting sqref="O37:Z37">
    <cfRule type="cellIs" dxfId="429" priority="1" stopIfTrue="1" operator="equal">
      <formula>0</formula>
    </cfRule>
  </conditionalFormatting>
  <hyperlinks>
    <hyperlink ref="E43" r:id="rId1" xr:uid="{D4EE953F-E027-4E5D-8EDA-B1AD3F58E499}"/>
    <hyperlink ref="E43:G43" r:id="rId2" display="http://dx.doi.org/10.4232/1.14582 " xr:uid="{218CD060-DDB5-428A-88EB-1BB375A128EB}"/>
    <hyperlink ref="R43" r:id="rId3" xr:uid="{C48CAC29-64F6-4360-AF9E-5DDFE68682E7}"/>
    <hyperlink ref="R43:T43" r:id="rId4" display="http://dx.doi.org/10.4232/1.14582 " xr:uid="{018E88C6-6FBE-432D-91DE-61853014E6AD}"/>
    <hyperlink ref="A45" r:id="rId5" display="Publikation und Tabellen stehen unter der Lizenz CC BY-SA DEED 4.0." xr:uid="{FACA427E-7E05-4CA5-81A5-EC9D2BBD9338}"/>
    <hyperlink ref="A45:E45" r:id="rId6" display="Die Tabellen stehen unter der Lizenz CC BY-SA DEED 4.0." xr:uid="{B7A83561-F175-4832-A855-86812D3A38BB}"/>
    <hyperlink ref="N45" r:id="rId7" display="Publikation und Tabellen stehen unter der Lizenz CC BY-SA DEED 4.0." xr:uid="{14000058-6052-479A-90E8-60FCE0A1DA84}"/>
    <hyperlink ref="N45:R45" r:id="rId8" display="Die Tabellen stehen unter der Lizenz CC BY-SA DEED 4.0." xr:uid="{8D1ED0D1-47A9-4D13-BA63-606144982601}"/>
  </hyperlinks>
  <pageMargins left="0.78740157480314965" right="0.78740157480314965" top="0.98425196850393704" bottom="0.98425196850393704" header="0.51181102362204722" footer="0.51181102362204722"/>
  <pageSetup paperSize="9" scale="78" orientation="portrait" r:id="rId9"/>
  <headerFooter scaleWithDoc="0" alignWithMargins="0"/>
  <colBreaks count="1" manualBreakCount="1">
    <brk id="13" max="44" man="1"/>
  </colBreaks>
  <legacyDrawingHF r:id="rId1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2059-6CDE-47E1-B31F-84BD936B349A}">
  <dimension ref="A1:AC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6.570312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29" s="19" customFormat="1" ht="37.5" customHeight="1" thickBot="1">
      <c r="A1" s="788" t="str">
        <f>"Tabelle 8.5: Kurse, Unterrichtsstunden und Belegungen nach Ländern und Programmbereichen " &amp;Hilfswerte!B1&amp; " - Abschlussbezogene Kurse"</f>
        <v>Tabelle 8.5: Kurse, Unterrichtsstunden und Belegungen nach Ländern und Programmbereichen 2023 - Abschlussbezogene Kurse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2023 - Abschlussbezogene Kurse</v>
      </c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8"/>
      <c r="Z1" s="788"/>
      <c r="AA1" s="411"/>
      <c r="AB1" s="35"/>
      <c r="AC1" s="35"/>
    </row>
    <row r="2" spans="1:29" s="19" customFormat="1" ht="14.25" customHeight="1">
      <c r="A2" s="806" t="s">
        <v>12</v>
      </c>
      <c r="B2" s="798" t="s">
        <v>58</v>
      </c>
      <c r="C2" s="799"/>
      <c r="D2" s="799"/>
      <c r="E2" s="864" t="s">
        <v>54</v>
      </c>
      <c r="F2" s="796"/>
      <c r="G2" s="796"/>
      <c r="H2" s="796"/>
      <c r="I2" s="796"/>
      <c r="J2" s="796"/>
      <c r="K2" s="796"/>
      <c r="L2" s="796"/>
      <c r="M2" s="875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29" s="40" customFormat="1" ht="39.75" customHeight="1">
      <c r="A3" s="807"/>
      <c r="B3" s="846"/>
      <c r="C3" s="874"/>
      <c r="D3" s="874"/>
      <c r="E3" s="873" t="s">
        <v>1</v>
      </c>
      <c r="F3" s="793"/>
      <c r="G3" s="794"/>
      <c r="H3" s="873" t="s">
        <v>2</v>
      </c>
      <c r="I3" s="793"/>
      <c r="J3" s="794"/>
      <c r="K3" s="873" t="s">
        <v>19</v>
      </c>
      <c r="L3" s="793"/>
      <c r="M3" s="794"/>
      <c r="N3" s="884"/>
      <c r="O3" s="853" t="s">
        <v>20</v>
      </c>
      <c r="P3" s="853"/>
      <c r="Q3" s="853"/>
      <c r="R3" s="853" t="s">
        <v>327</v>
      </c>
      <c r="S3" s="853"/>
      <c r="T3" s="853"/>
      <c r="U3" s="853" t="s">
        <v>362</v>
      </c>
      <c r="V3" s="853"/>
      <c r="W3" s="873"/>
      <c r="X3" s="873" t="s">
        <v>39</v>
      </c>
      <c r="Y3" s="793"/>
      <c r="Z3" s="795"/>
      <c r="AA3" s="562"/>
    </row>
    <row r="4" spans="1:29" ht="33.75">
      <c r="A4" s="808"/>
      <c r="B4" s="582" t="s">
        <v>16</v>
      </c>
      <c r="C4" s="582" t="s">
        <v>17</v>
      </c>
      <c r="D4" s="582" t="s">
        <v>18</v>
      </c>
      <c r="E4" s="582" t="s">
        <v>16</v>
      </c>
      <c r="F4" s="582" t="s">
        <v>17</v>
      </c>
      <c r="G4" s="580" t="s">
        <v>18</v>
      </c>
      <c r="H4" s="582" t="s">
        <v>16</v>
      </c>
      <c r="I4" s="582" t="s">
        <v>17</v>
      </c>
      <c r="J4" s="580" t="s">
        <v>18</v>
      </c>
      <c r="K4" s="582" t="s">
        <v>16</v>
      </c>
      <c r="L4" s="582" t="s">
        <v>17</v>
      </c>
      <c r="M4" s="580" t="s">
        <v>18</v>
      </c>
      <c r="N4" s="885"/>
      <c r="O4" s="582" t="s">
        <v>16</v>
      </c>
      <c r="P4" s="582" t="s">
        <v>17</v>
      </c>
      <c r="Q4" s="580" t="s">
        <v>18</v>
      </c>
      <c r="R4" s="582" t="s">
        <v>16</v>
      </c>
      <c r="S4" s="582" t="s">
        <v>17</v>
      </c>
      <c r="T4" s="580" t="s">
        <v>18</v>
      </c>
      <c r="U4" s="582" t="s">
        <v>16</v>
      </c>
      <c r="V4" s="582" t="s">
        <v>17</v>
      </c>
      <c r="W4" s="582" t="s">
        <v>18</v>
      </c>
      <c r="X4" s="582" t="s">
        <v>16</v>
      </c>
      <c r="Y4" s="582" t="s">
        <v>17</v>
      </c>
      <c r="Z4" s="584" t="s">
        <v>18</v>
      </c>
    </row>
    <row r="5" spans="1:29" s="21" customFormat="1" ht="12.75" customHeight="1">
      <c r="A5" s="802" t="s">
        <v>61</v>
      </c>
      <c r="B5" s="181">
        <v>27616</v>
      </c>
      <c r="C5" s="181">
        <v>1592907</v>
      </c>
      <c r="D5" s="191">
        <v>308282</v>
      </c>
      <c r="E5" s="181">
        <v>86</v>
      </c>
      <c r="F5" s="181">
        <v>2673</v>
      </c>
      <c r="G5" s="191">
        <v>920</v>
      </c>
      <c r="H5" s="181">
        <v>69</v>
      </c>
      <c r="I5" s="181">
        <v>676</v>
      </c>
      <c r="J5" s="191">
        <v>439</v>
      </c>
      <c r="K5" s="181">
        <v>127</v>
      </c>
      <c r="L5" s="181">
        <v>1723</v>
      </c>
      <c r="M5" s="191">
        <v>1349</v>
      </c>
      <c r="N5" s="872" t="s">
        <v>61</v>
      </c>
      <c r="O5" s="181">
        <v>25978</v>
      </c>
      <c r="P5" s="181">
        <v>1439314</v>
      </c>
      <c r="Q5" s="191">
        <v>294872</v>
      </c>
      <c r="R5" s="181">
        <v>667</v>
      </c>
      <c r="S5" s="181">
        <v>38090</v>
      </c>
      <c r="T5" s="191">
        <v>4814</v>
      </c>
      <c r="U5" s="181">
        <v>636</v>
      </c>
      <c r="V5" s="181">
        <v>103335</v>
      </c>
      <c r="W5" s="191">
        <v>5428</v>
      </c>
      <c r="X5" s="181">
        <v>53</v>
      </c>
      <c r="Y5" s="181">
        <v>7096</v>
      </c>
      <c r="Z5" s="224">
        <v>460</v>
      </c>
      <c r="AA5" s="404"/>
    </row>
    <row r="6" spans="1:29" s="21" customFormat="1" ht="12.75" customHeight="1">
      <c r="A6" s="785"/>
      <c r="B6" s="41">
        <v>1</v>
      </c>
      <c r="C6" s="42">
        <v>1</v>
      </c>
      <c r="D6" s="42">
        <v>1</v>
      </c>
      <c r="E6" s="43">
        <v>3.1099999999999999E-3</v>
      </c>
      <c r="F6" s="39">
        <v>1.6800000000000001E-3</v>
      </c>
      <c r="G6" s="39">
        <v>2.98E-3</v>
      </c>
      <c r="H6" s="43">
        <v>2.5000000000000001E-3</v>
      </c>
      <c r="I6" s="39">
        <v>4.2000000000000002E-4</v>
      </c>
      <c r="J6" s="39">
        <v>1.42E-3</v>
      </c>
      <c r="K6" s="43">
        <v>4.5999999999999999E-3</v>
      </c>
      <c r="L6" s="39">
        <v>1.08E-3</v>
      </c>
      <c r="M6" s="44">
        <v>4.3800000000000002E-3</v>
      </c>
      <c r="N6" s="865"/>
      <c r="O6" s="43">
        <v>0.94069000000000003</v>
      </c>
      <c r="P6" s="39">
        <v>0.90358000000000005</v>
      </c>
      <c r="Q6" s="39">
        <v>0.95650000000000002</v>
      </c>
      <c r="R6" s="43">
        <v>2.4150000000000001E-2</v>
      </c>
      <c r="S6" s="39">
        <v>2.3910000000000001E-2</v>
      </c>
      <c r="T6" s="39">
        <v>1.562E-2</v>
      </c>
      <c r="U6" s="43">
        <v>2.3029999999999998E-2</v>
      </c>
      <c r="V6" s="39">
        <v>6.4869999999999997E-2</v>
      </c>
      <c r="W6" s="39">
        <v>1.7610000000000001E-2</v>
      </c>
      <c r="X6" s="43">
        <v>1.92E-3</v>
      </c>
      <c r="Y6" s="39">
        <v>4.45E-3</v>
      </c>
      <c r="Z6" s="47">
        <v>1.49E-3</v>
      </c>
      <c r="AA6" s="404"/>
    </row>
    <row r="7" spans="1:29" s="21" customFormat="1" ht="12.75" customHeight="1">
      <c r="A7" s="785" t="s">
        <v>62</v>
      </c>
      <c r="B7" s="181">
        <v>7671</v>
      </c>
      <c r="C7" s="181">
        <v>672824</v>
      </c>
      <c r="D7" s="191">
        <v>106099</v>
      </c>
      <c r="E7" s="181">
        <v>15</v>
      </c>
      <c r="F7" s="181">
        <v>378</v>
      </c>
      <c r="G7" s="191">
        <v>151</v>
      </c>
      <c r="H7" s="181">
        <v>1</v>
      </c>
      <c r="I7" s="181">
        <v>60</v>
      </c>
      <c r="J7" s="191">
        <v>10</v>
      </c>
      <c r="K7" s="181">
        <v>17</v>
      </c>
      <c r="L7" s="181">
        <v>1546</v>
      </c>
      <c r="M7" s="191">
        <v>184</v>
      </c>
      <c r="N7" s="865" t="s">
        <v>62</v>
      </c>
      <c r="O7" s="181">
        <v>6819</v>
      </c>
      <c r="P7" s="181">
        <v>578570</v>
      </c>
      <c r="Q7" s="191">
        <v>101275</v>
      </c>
      <c r="R7" s="181">
        <v>365</v>
      </c>
      <c r="S7" s="181">
        <v>39260</v>
      </c>
      <c r="T7" s="191">
        <v>1731</v>
      </c>
      <c r="U7" s="181">
        <v>429</v>
      </c>
      <c r="V7" s="181">
        <v>48298</v>
      </c>
      <c r="W7" s="191">
        <v>2346</v>
      </c>
      <c r="X7" s="181">
        <v>25</v>
      </c>
      <c r="Y7" s="181">
        <v>4712</v>
      </c>
      <c r="Z7" s="224">
        <v>402</v>
      </c>
      <c r="AA7" s="404"/>
    </row>
    <row r="8" spans="1:29" s="45" customFormat="1" ht="12.75" customHeight="1">
      <c r="A8" s="785"/>
      <c r="B8" s="41">
        <v>1</v>
      </c>
      <c r="C8" s="42">
        <v>1</v>
      </c>
      <c r="D8" s="42">
        <v>1</v>
      </c>
      <c r="E8" s="43">
        <v>1.9599999999999999E-3</v>
      </c>
      <c r="F8" s="39">
        <v>5.5999999999999995E-4</v>
      </c>
      <c r="G8" s="39">
        <v>1.42E-3</v>
      </c>
      <c r="H8" s="43">
        <v>1.2999999999999999E-4</v>
      </c>
      <c r="I8" s="39">
        <v>9.0000000000000006E-5</v>
      </c>
      <c r="J8" s="39">
        <v>9.0000000000000006E-5</v>
      </c>
      <c r="K8" s="43">
        <v>2.2200000000000002E-3</v>
      </c>
      <c r="L8" s="39">
        <v>2.3E-3</v>
      </c>
      <c r="M8" s="44">
        <v>1.73E-3</v>
      </c>
      <c r="N8" s="865"/>
      <c r="O8" s="43">
        <v>0.88893</v>
      </c>
      <c r="P8" s="39">
        <v>0.85990999999999995</v>
      </c>
      <c r="Q8" s="39">
        <v>0.95452999999999999</v>
      </c>
      <c r="R8" s="43">
        <v>4.7579999999999997E-2</v>
      </c>
      <c r="S8" s="39">
        <v>5.8349999999999999E-2</v>
      </c>
      <c r="T8" s="39">
        <v>1.6310000000000002E-2</v>
      </c>
      <c r="U8" s="43">
        <v>5.5919999999999997E-2</v>
      </c>
      <c r="V8" s="39">
        <v>7.1779999999999997E-2</v>
      </c>
      <c r="W8" s="39">
        <v>2.2110000000000001E-2</v>
      </c>
      <c r="X8" s="43">
        <v>3.2599999999999999E-3</v>
      </c>
      <c r="Y8" s="39">
        <v>7.0000000000000001E-3</v>
      </c>
      <c r="Z8" s="47">
        <v>3.79E-3</v>
      </c>
      <c r="AA8" s="563"/>
    </row>
    <row r="9" spans="1:29" s="21" customFormat="1" ht="12.75" customHeight="1">
      <c r="A9" s="785" t="s">
        <v>63</v>
      </c>
      <c r="B9" s="181">
        <v>8889</v>
      </c>
      <c r="C9" s="181">
        <v>529005</v>
      </c>
      <c r="D9" s="191">
        <v>98955</v>
      </c>
      <c r="E9" s="181">
        <v>9</v>
      </c>
      <c r="F9" s="181">
        <v>82</v>
      </c>
      <c r="G9" s="191">
        <v>113</v>
      </c>
      <c r="H9" s="181">
        <v>77</v>
      </c>
      <c r="I9" s="181">
        <v>2788</v>
      </c>
      <c r="J9" s="191">
        <v>705</v>
      </c>
      <c r="K9" s="181">
        <v>2</v>
      </c>
      <c r="L9" s="181">
        <v>45</v>
      </c>
      <c r="M9" s="191">
        <v>18</v>
      </c>
      <c r="N9" s="865" t="s">
        <v>63</v>
      </c>
      <c r="O9" s="181">
        <v>8471</v>
      </c>
      <c r="P9" s="181">
        <v>502065</v>
      </c>
      <c r="Q9" s="191">
        <v>95933</v>
      </c>
      <c r="R9" s="181">
        <v>265</v>
      </c>
      <c r="S9" s="181">
        <v>7383</v>
      </c>
      <c r="T9" s="191">
        <v>1530</v>
      </c>
      <c r="U9" s="181">
        <v>31</v>
      </c>
      <c r="V9" s="181">
        <v>11194</v>
      </c>
      <c r="W9" s="191">
        <v>398</v>
      </c>
      <c r="X9" s="181">
        <v>34</v>
      </c>
      <c r="Y9" s="181">
        <v>5448</v>
      </c>
      <c r="Z9" s="224">
        <v>258</v>
      </c>
      <c r="AA9" s="404"/>
    </row>
    <row r="10" spans="1:29" s="45" customFormat="1" ht="12.75" customHeight="1">
      <c r="A10" s="785"/>
      <c r="B10" s="41">
        <v>1</v>
      </c>
      <c r="C10" s="42">
        <v>1</v>
      </c>
      <c r="D10" s="42">
        <v>1</v>
      </c>
      <c r="E10" s="43">
        <v>1.01E-3</v>
      </c>
      <c r="F10" s="39">
        <v>1.6000000000000001E-4</v>
      </c>
      <c r="G10" s="39">
        <v>1.14E-3</v>
      </c>
      <c r="H10" s="43">
        <v>8.6599999999999993E-3</v>
      </c>
      <c r="I10" s="39">
        <v>5.2700000000000004E-3</v>
      </c>
      <c r="J10" s="39">
        <v>7.1199999999999996E-3</v>
      </c>
      <c r="K10" s="43">
        <v>2.2000000000000001E-4</v>
      </c>
      <c r="L10" s="39">
        <v>9.0000000000000006E-5</v>
      </c>
      <c r="M10" s="44">
        <v>1.8000000000000001E-4</v>
      </c>
      <c r="N10" s="865"/>
      <c r="O10" s="43">
        <v>0.95298000000000005</v>
      </c>
      <c r="P10" s="39">
        <v>0.94906999999999997</v>
      </c>
      <c r="Q10" s="39">
        <v>0.96945999999999999</v>
      </c>
      <c r="R10" s="43">
        <v>2.981E-2</v>
      </c>
      <c r="S10" s="39">
        <v>1.396E-2</v>
      </c>
      <c r="T10" s="39">
        <v>1.546E-2</v>
      </c>
      <c r="U10" s="43">
        <v>3.49E-3</v>
      </c>
      <c r="V10" s="39">
        <v>2.1160000000000002E-2</v>
      </c>
      <c r="W10" s="39">
        <v>4.0200000000000001E-3</v>
      </c>
      <c r="X10" s="43">
        <v>3.82E-3</v>
      </c>
      <c r="Y10" s="39">
        <v>1.03E-2</v>
      </c>
      <c r="Z10" s="47">
        <v>2.6099999999999999E-3</v>
      </c>
      <c r="AA10" s="563"/>
    </row>
    <row r="11" spans="1:29" s="21" customFormat="1" ht="12.75" customHeight="1">
      <c r="A11" s="785" t="s">
        <v>64</v>
      </c>
      <c r="B11" s="181">
        <v>942</v>
      </c>
      <c r="C11" s="181">
        <v>81649</v>
      </c>
      <c r="D11" s="191">
        <v>12333</v>
      </c>
      <c r="E11" s="181">
        <v>5</v>
      </c>
      <c r="F11" s="181">
        <v>166</v>
      </c>
      <c r="G11" s="191">
        <v>50</v>
      </c>
      <c r="H11" s="181">
        <v>1</v>
      </c>
      <c r="I11" s="181">
        <v>6</v>
      </c>
      <c r="J11" s="191">
        <v>7</v>
      </c>
      <c r="K11" s="181">
        <v>0</v>
      </c>
      <c r="L11" s="181">
        <v>0</v>
      </c>
      <c r="M11" s="191">
        <v>0</v>
      </c>
      <c r="N11" s="865" t="s">
        <v>64</v>
      </c>
      <c r="O11" s="181">
        <v>844</v>
      </c>
      <c r="P11" s="181">
        <v>66477</v>
      </c>
      <c r="Q11" s="191">
        <v>11169</v>
      </c>
      <c r="R11" s="181">
        <v>34</v>
      </c>
      <c r="S11" s="181">
        <v>2308</v>
      </c>
      <c r="T11" s="191">
        <v>256</v>
      </c>
      <c r="U11" s="181">
        <v>21</v>
      </c>
      <c r="V11" s="181">
        <v>10612</v>
      </c>
      <c r="W11" s="191">
        <v>270</v>
      </c>
      <c r="X11" s="181">
        <v>37</v>
      </c>
      <c r="Y11" s="181">
        <v>2080</v>
      </c>
      <c r="Z11" s="224">
        <v>581</v>
      </c>
      <c r="AA11" s="404"/>
    </row>
    <row r="12" spans="1:29" s="45" customFormat="1" ht="12.75" customHeight="1">
      <c r="A12" s="785"/>
      <c r="B12" s="41">
        <v>1</v>
      </c>
      <c r="C12" s="42">
        <v>1</v>
      </c>
      <c r="D12" s="42">
        <v>1</v>
      </c>
      <c r="E12" s="43">
        <v>5.3099999999999996E-3</v>
      </c>
      <c r="F12" s="39">
        <v>2.0300000000000001E-3</v>
      </c>
      <c r="G12" s="39">
        <v>4.0499999999999998E-3</v>
      </c>
      <c r="H12" s="43">
        <v>1.06E-3</v>
      </c>
      <c r="I12" s="39">
        <v>6.9999999999999994E-5</v>
      </c>
      <c r="J12" s="39">
        <v>5.6999999999999998E-4</v>
      </c>
      <c r="K12" s="43" t="s">
        <v>472</v>
      </c>
      <c r="L12" s="39" t="s">
        <v>472</v>
      </c>
      <c r="M12" s="44" t="s">
        <v>472</v>
      </c>
      <c r="N12" s="865"/>
      <c r="O12" s="43">
        <v>0.89597000000000004</v>
      </c>
      <c r="P12" s="39">
        <v>0.81418000000000001</v>
      </c>
      <c r="Q12" s="39">
        <v>0.90561999999999998</v>
      </c>
      <c r="R12" s="43">
        <v>3.6089999999999997E-2</v>
      </c>
      <c r="S12" s="39">
        <v>2.827E-2</v>
      </c>
      <c r="T12" s="39">
        <v>2.0760000000000001E-2</v>
      </c>
      <c r="U12" s="43">
        <v>2.2290000000000001E-2</v>
      </c>
      <c r="V12" s="39">
        <v>0.12997</v>
      </c>
      <c r="W12" s="39">
        <v>2.189E-2</v>
      </c>
      <c r="X12" s="43">
        <v>3.9280000000000002E-2</v>
      </c>
      <c r="Y12" s="39">
        <v>2.547E-2</v>
      </c>
      <c r="Z12" s="47">
        <v>4.7109999999999999E-2</v>
      </c>
      <c r="AA12" s="563"/>
    </row>
    <row r="13" spans="1:29" s="21" customFormat="1" ht="12.75" customHeight="1">
      <c r="A13" s="785" t="s">
        <v>65</v>
      </c>
      <c r="B13" s="181">
        <v>373</v>
      </c>
      <c r="C13" s="181">
        <v>44857</v>
      </c>
      <c r="D13" s="191">
        <v>5632</v>
      </c>
      <c r="E13" s="181">
        <v>4</v>
      </c>
      <c r="F13" s="181">
        <v>1078</v>
      </c>
      <c r="G13" s="191">
        <v>45</v>
      </c>
      <c r="H13" s="181">
        <v>3</v>
      </c>
      <c r="I13" s="181">
        <v>54</v>
      </c>
      <c r="J13" s="191">
        <v>17</v>
      </c>
      <c r="K13" s="181">
        <v>0</v>
      </c>
      <c r="L13" s="181">
        <v>0</v>
      </c>
      <c r="M13" s="191">
        <v>0</v>
      </c>
      <c r="N13" s="865" t="s">
        <v>65</v>
      </c>
      <c r="O13" s="181">
        <v>313</v>
      </c>
      <c r="P13" s="181">
        <v>40200</v>
      </c>
      <c r="Q13" s="191">
        <v>5335</v>
      </c>
      <c r="R13" s="181">
        <v>43</v>
      </c>
      <c r="S13" s="181">
        <v>1550</v>
      </c>
      <c r="T13" s="191">
        <v>132</v>
      </c>
      <c r="U13" s="181">
        <v>10</v>
      </c>
      <c r="V13" s="181">
        <v>1975</v>
      </c>
      <c r="W13" s="191">
        <v>103</v>
      </c>
      <c r="X13" s="181">
        <v>0</v>
      </c>
      <c r="Y13" s="181">
        <v>0</v>
      </c>
      <c r="Z13" s="224">
        <v>0</v>
      </c>
      <c r="AA13" s="404"/>
    </row>
    <row r="14" spans="1:29" s="45" customFormat="1" ht="12.75" customHeight="1">
      <c r="A14" s="785"/>
      <c r="B14" s="41">
        <v>1</v>
      </c>
      <c r="C14" s="42">
        <v>1</v>
      </c>
      <c r="D14" s="42">
        <v>1</v>
      </c>
      <c r="E14" s="43">
        <v>1.072E-2</v>
      </c>
      <c r="F14" s="39">
        <v>2.4029999999999999E-2</v>
      </c>
      <c r="G14" s="39">
        <v>7.9900000000000006E-3</v>
      </c>
      <c r="H14" s="43">
        <v>8.0400000000000003E-3</v>
      </c>
      <c r="I14" s="39">
        <v>1.1999999999999999E-3</v>
      </c>
      <c r="J14" s="39">
        <v>3.0200000000000001E-3</v>
      </c>
      <c r="K14" s="43" t="s">
        <v>472</v>
      </c>
      <c r="L14" s="39" t="s">
        <v>472</v>
      </c>
      <c r="M14" s="44" t="s">
        <v>472</v>
      </c>
      <c r="N14" s="865"/>
      <c r="O14" s="43">
        <v>0.83914</v>
      </c>
      <c r="P14" s="39">
        <v>0.89617999999999998</v>
      </c>
      <c r="Q14" s="39">
        <v>0.94726999999999995</v>
      </c>
      <c r="R14" s="43">
        <v>0.11527999999999999</v>
      </c>
      <c r="S14" s="39">
        <v>3.4549999999999997E-2</v>
      </c>
      <c r="T14" s="39">
        <v>2.3439999999999999E-2</v>
      </c>
      <c r="U14" s="43">
        <v>2.681E-2</v>
      </c>
      <c r="V14" s="39">
        <v>4.403E-2</v>
      </c>
      <c r="W14" s="39">
        <v>1.8290000000000001E-2</v>
      </c>
      <c r="X14" s="43" t="s">
        <v>472</v>
      </c>
      <c r="Y14" s="39" t="s">
        <v>472</v>
      </c>
      <c r="Z14" s="47" t="s">
        <v>472</v>
      </c>
      <c r="AA14" s="563"/>
    </row>
    <row r="15" spans="1:29" s="21" customFormat="1" ht="12" customHeight="1">
      <c r="A15" s="785" t="s">
        <v>66</v>
      </c>
      <c r="B15" s="181">
        <v>986</v>
      </c>
      <c r="C15" s="181">
        <v>73011</v>
      </c>
      <c r="D15" s="191">
        <v>17148</v>
      </c>
      <c r="E15" s="181">
        <v>4</v>
      </c>
      <c r="F15" s="181">
        <v>64</v>
      </c>
      <c r="G15" s="191">
        <v>66</v>
      </c>
      <c r="H15" s="181">
        <v>0</v>
      </c>
      <c r="I15" s="181">
        <v>0</v>
      </c>
      <c r="J15" s="191">
        <v>0</v>
      </c>
      <c r="K15" s="181">
        <v>0</v>
      </c>
      <c r="L15" s="181">
        <v>0</v>
      </c>
      <c r="M15" s="191">
        <v>0</v>
      </c>
      <c r="N15" s="865" t="s">
        <v>66</v>
      </c>
      <c r="O15" s="181">
        <v>919</v>
      </c>
      <c r="P15" s="181">
        <v>60673</v>
      </c>
      <c r="Q15" s="191">
        <v>16398</v>
      </c>
      <c r="R15" s="181">
        <v>37</v>
      </c>
      <c r="S15" s="181">
        <v>1774</v>
      </c>
      <c r="T15" s="191">
        <v>136</v>
      </c>
      <c r="U15" s="181">
        <v>0</v>
      </c>
      <c r="V15" s="181">
        <v>0</v>
      </c>
      <c r="W15" s="191">
        <v>0</v>
      </c>
      <c r="X15" s="181">
        <v>26</v>
      </c>
      <c r="Y15" s="181">
        <v>10500</v>
      </c>
      <c r="Z15" s="224">
        <v>548</v>
      </c>
      <c r="AA15" s="404"/>
    </row>
    <row r="16" spans="1:29" s="45" customFormat="1" ht="12" customHeight="1">
      <c r="A16" s="785"/>
      <c r="B16" s="41">
        <v>1</v>
      </c>
      <c r="C16" s="42">
        <v>1</v>
      </c>
      <c r="D16" s="42">
        <v>1</v>
      </c>
      <c r="E16" s="43">
        <v>4.0600000000000002E-3</v>
      </c>
      <c r="F16" s="39">
        <v>8.8000000000000003E-4</v>
      </c>
      <c r="G16" s="39">
        <v>3.8500000000000001E-3</v>
      </c>
      <c r="H16" s="43" t="s">
        <v>472</v>
      </c>
      <c r="I16" s="39" t="s">
        <v>472</v>
      </c>
      <c r="J16" s="39" t="s">
        <v>472</v>
      </c>
      <c r="K16" s="43" t="s">
        <v>472</v>
      </c>
      <c r="L16" s="39" t="s">
        <v>472</v>
      </c>
      <c r="M16" s="44" t="s">
        <v>472</v>
      </c>
      <c r="N16" s="865"/>
      <c r="O16" s="43">
        <v>0.93205000000000005</v>
      </c>
      <c r="P16" s="39">
        <v>0.83101000000000003</v>
      </c>
      <c r="Q16" s="39">
        <v>0.95626</v>
      </c>
      <c r="R16" s="43">
        <v>3.7530000000000001E-2</v>
      </c>
      <c r="S16" s="39">
        <v>2.4299999999999999E-2</v>
      </c>
      <c r="T16" s="39">
        <v>7.9299999999999995E-3</v>
      </c>
      <c r="U16" s="43" t="s">
        <v>472</v>
      </c>
      <c r="V16" s="39" t="s">
        <v>472</v>
      </c>
      <c r="W16" s="39" t="s">
        <v>472</v>
      </c>
      <c r="X16" s="43">
        <v>2.6370000000000001E-2</v>
      </c>
      <c r="Y16" s="39">
        <v>0.14380999999999999</v>
      </c>
      <c r="Z16" s="47">
        <v>3.1960000000000002E-2</v>
      </c>
      <c r="AA16" s="563"/>
    </row>
    <row r="17" spans="1:27" s="21" customFormat="1" ht="12.75" customHeight="1">
      <c r="A17" s="785" t="s">
        <v>67</v>
      </c>
      <c r="B17" s="181">
        <v>8033</v>
      </c>
      <c r="C17" s="181">
        <v>589626</v>
      </c>
      <c r="D17" s="191">
        <v>102946</v>
      </c>
      <c r="E17" s="181">
        <v>205</v>
      </c>
      <c r="F17" s="181">
        <v>3566</v>
      </c>
      <c r="G17" s="191">
        <v>1760</v>
      </c>
      <c r="H17" s="181">
        <v>7</v>
      </c>
      <c r="I17" s="181">
        <v>99</v>
      </c>
      <c r="J17" s="191">
        <v>60</v>
      </c>
      <c r="K17" s="181">
        <v>8</v>
      </c>
      <c r="L17" s="181">
        <v>141</v>
      </c>
      <c r="M17" s="191">
        <v>50</v>
      </c>
      <c r="N17" s="865" t="s">
        <v>67</v>
      </c>
      <c r="O17" s="181">
        <v>7511</v>
      </c>
      <c r="P17" s="181">
        <v>572718</v>
      </c>
      <c r="Q17" s="191">
        <v>98921</v>
      </c>
      <c r="R17" s="181">
        <v>282</v>
      </c>
      <c r="S17" s="181">
        <v>8477</v>
      </c>
      <c r="T17" s="191">
        <v>1915</v>
      </c>
      <c r="U17" s="181">
        <v>12</v>
      </c>
      <c r="V17" s="181">
        <v>3825</v>
      </c>
      <c r="W17" s="191">
        <v>147</v>
      </c>
      <c r="X17" s="181">
        <v>8</v>
      </c>
      <c r="Y17" s="181">
        <v>800</v>
      </c>
      <c r="Z17" s="224">
        <v>93</v>
      </c>
      <c r="AA17" s="404"/>
    </row>
    <row r="18" spans="1:27" s="45" customFormat="1" ht="12.75" customHeight="1">
      <c r="A18" s="785"/>
      <c r="B18" s="41">
        <v>1</v>
      </c>
      <c r="C18" s="42">
        <v>1</v>
      </c>
      <c r="D18" s="42">
        <v>1</v>
      </c>
      <c r="E18" s="43">
        <v>2.5520000000000001E-2</v>
      </c>
      <c r="F18" s="39">
        <v>6.0499999999999998E-3</v>
      </c>
      <c r="G18" s="39">
        <v>1.7100000000000001E-2</v>
      </c>
      <c r="H18" s="43">
        <v>8.7000000000000001E-4</v>
      </c>
      <c r="I18" s="39">
        <v>1.7000000000000001E-4</v>
      </c>
      <c r="J18" s="39">
        <v>5.8E-4</v>
      </c>
      <c r="K18" s="43">
        <v>1E-3</v>
      </c>
      <c r="L18" s="39">
        <v>2.4000000000000001E-4</v>
      </c>
      <c r="M18" s="44">
        <v>4.8999999999999998E-4</v>
      </c>
      <c r="N18" s="865"/>
      <c r="O18" s="43">
        <v>0.93501999999999996</v>
      </c>
      <c r="P18" s="39">
        <v>0.97131999999999996</v>
      </c>
      <c r="Q18" s="39">
        <v>0.96089999999999998</v>
      </c>
      <c r="R18" s="43">
        <v>3.5110000000000002E-2</v>
      </c>
      <c r="S18" s="39">
        <v>1.438E-2</v>
      </c>
      <c r="T18" s="39">
        <v>1.8599999999999998E-2</v>
      </c>
      <c r="U18" s="43">
        <v>1.49E-3</v>
      </c>
      <c r="V18" s="39">
        <v>6.4900000000000001E-3</v>
      </c>
      <c r="W18" s="39">
        <v>1.4300000000000001E-3</v>
      </c>
      <c r="X18" s="43">
        <v>1E-3</v>
      </c>
      <c r="Y18" s="39">
        <v>1.3600000000000001E-3</v>
      </c>
      <c r="Z18" s="47">
        <v>8.9999999999999998E-4</v>
      </c>
      <c r="AA18" s="563"/>
    </row>
    <row r="19" spans="1:27" s="21" customFormat="1" ht="12.75" customHeight="1">
      <c r="A19" s="785" t="s">
        <v>68</v>
      </c>
      <c r="B19" s="181">
        <v>329</v>
      </c>
      <c r="C19" s="181">
        <v>56439</v>
      </c>
      <c r="D19" s="191">
        <v>6510</v>
      </c>
      <c r="E19" s="181">
        <v>7</v>
      </c>
      <c r="F19" s="181">
        <v>740</v>
      </c>
      <c r="G19" s="191">
        <v>131</v>
      </c>
      <c r="H19" s="181">
        <v>0</v>
      </c>
      <c r="I19" s="181">
        <v>0</v>
      </c>
      <c r="J19" s="191">
        <v>0</v>
      </c>
      <c r="K19" s="181">
        <v>0</v>
      </c>
      <c r="L19" s="181">
        <v>0</v>
      </c>
      <c r="M19" s="191">
        <v>0</v>
      </c>
      <c r="N19" s="865" t="s">
        <v>68</v>
      </c>
      <c r="O19" s="181">
        <v>285</v>
      </c>
      <c r="P19" s="181">
        <v>33036</v>
      </c>
      <c r="Q19" s="191">
        <v>5900</v>
      </c>
      <c r="R19" s="181">
        <v>1</v>
      </c>
      <c r="S19" s="181">
        <v>130</v>
      </c>
      <c r="T19" s="191">
        <v>14</v>
      </c>
      <c r="U19" s="181">
        <v>36</v>
      </c>
      <c r="V19" s="181">
        <v>22533</v>
      </c>
      <c r="W19" s="191">
        <v>465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85"/>
      <c r="B20" s="41">
        <v>1</v>
      </c>
      <c r="C20" s="42">
        <v>1</v>
      </c>
      <c r="D20" s="42">
        <v>1</v>
      </c>
      <c r="E20" s="43">
        <v>2.128E-2</v>
      </c>
      <c r="F20" s="39">
        <v>1.311E-2</v>
      </c>
      <c r="G20" s="39">
        <v>2.0119999999999999E-2</v>
      </c>
      <c r="H20" s="43" t="s">
        <v>472</v>
      </c>
      <c r="I20" s="39" t="s">
        <v>472</v>
      </c>
      <c r="J20" s="39" t="s">
        <v>472</v>
      </c>
      <c r="K20" s="43" t="s">
        <v>472</v>
      </c>
      <c r="L20" s="39" t="s">
        <v>472</v>
      </c>
      <c r="M20" s="44" t="s">
        <v>472</v>
      </c>
      <c r="N20" s="865"/>
      <c r="O20" s="43">
        <v>0.86626000000000003</v>
      </c>
      <c r="P20" s="39">
        <v>0.58533999999999997</v>
      </c>
      <c r="Q20" s="39">
        <v>0.90629999999999999</v>
      </c>
      <c r="R20" s="43">
        <v>3.0400000000000002E-3</v>
      </c>
      <c r="S20" s="39">
        <v>2.3E-3</v>
      </c>
      <c r="T20" s="39">
        <v>2.15E-3</v>
      </c>
      <c r="U20" s="43">
        <v>0.10942</v>
      </c>
      <c r="V20" s="39">
        <v>0.39924999999999999</v>
      </c>
      <c r="W20" s="39">
        <v>7.1429999999999993E-2</v>
      </c>
      <c r="X20" s="43" t="s">
        <v>472</v>
      </c>
      <c r="Y20" s="39" t="s">
        <v>472</v>
      </c>
      <c r="Z20" s="47" t="s">
        <v>472</v>
      </c>
      <c r="AA20" s="563"/>
    </row>
    <row r="21" spans="1:27" s="21" customFormat="1" ht="12.75" customHeight="1">
      <c r="A21" s="785" t="s">
        <v>69</v>
      </c>
      <c r="B21" s="181">
        <v>5892</v>
      </c>
      <c r="C21" s="181">
        <v>651927</v>
      </c>
      <c r="D21" s="191">
        <v>91982</v>
      </c>
      <c r="E21" s="181">
        <v>164</v>
      </c>
      <c r="F21" s="181">
        <v>13200</v>
      </c>
      <c r="G21" s="191">
        <v>1836</v>
      </c>
      <c r="H21" s="181">
        <v>1</v>
      </c>
      <c r="I21" s="181">
        <v>15</v>
      </c>
      <c r="J21" s="191">
        <v>4</v>
      </c>
      <c r="K21" s="181">
        <v>26</v>
      </c>
      <c r="L21" s="181">
        <v>1850</v>
      </c>
      <c r="M21" s="191">
        <v>287</v>
      </c>
      <c r="N21" s="865" t="s">
        <v>69</v>
      </c>
      <c r="O21" s="181">
        <v>5101</v>
      </c>
      <c r="P21" s="181">
        <v>531260</v>
      </c>
      <c r="Q21" s="191">
        <v>84039</v>
      </c>
      <c r="R21" s="181">
        <v>355</v>
      </c>
      <c r="S21" s="181">
        <v>22764</v>
      </c>
      <c r="T21" s="191">
        <v>2832</v>
      </c>
      <c r="U21" s="181">
        <v>156</v>
      </c>
      <c r="V21" s="181">
        <v>72362</v>
      </c>
      <c r="W21" s="191">
        <v>1904</v>
      </c>
      <c r="X21" s="181">
        <v>89</v>
      </c>
      <c r="Y21" s="181">
        <v>10476</v>
      </c>
      <c r="Z21" s="224">
        <v>1080</v>
      </c>
      <c r="AA21" s="404"/>
    </row>
    <row r="22" spans="1:27" s="45" customFormat="1" ht="12.75" customHeight="1">
      <c r="A22" s="785"/>
      <c r="B22" s="41">
        <v>1</v>
      </c>
      <c r="C22" s="42">
        <v>1</v>
      </c>
      <c r="D22" s="42">
        <v>1</v>
      </c>
      <c r="E22" s="43">
        <v>2.7830000000000001E-2</v>
      </c>
      <c r="F22" s="39">
        <v>2.0250000000000001E-2</v>
      </c>
      <c r="G22" s="39">
        <v>1.9959999999999999E-2</v>
      </c>
      <c r="H22" s="43">
        <v>1.7000000000000001E-4</v>
      </c>
      <c r="I22" s="39">
        <v>2.0000000000000002E-5</v>
      </c>
      <c r="J22" s="39">
        <v>4.0000000000000003E-5</v>
      </c>
      <c r="K22" s="43">
        <v>4.4099999999999999E-3</v>
      </c>
      <c r="L22" s="39">
        <v>2.8400000000000001E-3</v>
      </c>
      <c r="M22" s="44">
        <v>3.1199999999999999E-3</v>
      </c>
      <c r="N22" s="865"/>
      <c r="O22" s="43">
        <v>0.86575000000000002</v>
      </c>
      <c r="P22" s="39">
        <v>0.81491000000000002</v>
      </c>
      <c r="Q22" s="39">
        <v>0.91364999999999996</v>
      </c>
      <c r="R22" s="43">
        <v>6.0249999999999998E-2</v>
      </c>
      <c r="S22" s="39">
        <v>3.492E-2</v>
      </c>
      <c r="T22" s="39">
        <v>3.0790000000000001E-2</v>
      </c>
      <c r="U22" s="43">
        <v>2.648E-2</v>
      </c>
      <c r="V22" s="39">
        <v>0.111</v>
      </c>
      <c r="W22" s="39">
        <v>2.07E-2</v>
      </c>
      <c r="X22" s="43">
        <v>1.511E-2</v>
      </c>
      <c r="Y22" s="39">
        <v>1.6070000000000001E-2</v>
      </c>
      <c r="Z22" s="47">
        <v>1.174E-2</v>
      </c>
      <c r="AA22" s="563"/>
    </row>
    <row r="23" spans="1:27" s="21" customFormat="1" ht="12.75" customHeight="1">
      <c r="A23" s="785" t="s">
        <v>70</v>
      </c>
      <c r="B23" s="181">
        <v>11791</v>
      </c>
      <c r="C23" s="181">
        <v>1191007</v>
      </c>
      <c r="D23" s="191">
        <v>181045</v>
      </c>
      <c r="E23" s="181">
        <v>20</v>
      </c>
      <c r="F23" s="181">
        <v>1276</v>
      </c>
      <c r="G23" s="191">
        <v>216</v>
      </c>
      <c r="H23" s="181">
        <v>5</v>
      </c>
      <c r="I23" s="181">
        <v>126</v>
      </c>
      <c r="J23" s="191">
        <v>43</v>
      </c>
      <c r="K23" s="181">
        <v>30</v>
      </c>
      <c r="L23" s="181">
        <v>590</v>
      </c>
      <c r="M23" s="191">
        <v>343</v>
      </c>
      <c r="N23" s="865" t="s">
        <v>70</v>
      </c>
      <c r="O23" s="181">
        <v>10996</v>
      </c>
      <c r="P23" s="181">
        <v>1042279</v>
      </c>
      <c r="Q23" s="191">
        <v>173153</v>
      </c>
      <c r="R23" s="181">
        <v>221</v>
      </c>
      <c r="S23" s="181">
        <v>14156</v>
      </c>
      <c r="T23" s="191">
        <v>1394</v>
      </c>
      <c r="U23" s="181">
        <v>495</v>
      </c>
      <c r="V23" s="181">
        <v>129305</v>
      </c>
      <c r="W23" s="191">
        <v>5526</v>
      </c>
      <c r="X23" s="181">
        <v>24</v>
      </c>
      <c r="Y23" s="181">
        <v>3275</v>
      </c>
      <c r="Z23" s="224">
        <v>370</v>
      </c>
      <c r="AA23" s="404"/>
    </row>
    <row r="24" spans="1:27" s="45" customFormat="1" ht="12.75" customHeight="1">
      <c r="A24" s="785"/>
      <c r="B24" s="41">
        <v>1</v>
      </c>
      <c r="C24" s="42">
        <v>1</v>
      </c>
      <c r="D24" s="42">
        <v>1</v>
      </c>
      <c r="E24" s="43">
        <v>1.6999999999999999E-3</v>
      </c>
      <c r="F24" s="39">
        <v>1.07E-3</v>
      </c>
      <c r="G24" s="39">
        <v>1.1900000000000001E-3</v>
      </c>
      <c r="H24" s="43">
        <v>4.2000000000000002E-4</v>
      </c>
      <c r="I24" s="39">
        <v>1.1E-4</v>
      </c>
      <c r="J24" s="39">
        <v>2.4000000000000001E-4</v>
      </c>
      <c r="K24" s="43">
        <v>2.5400000000000002E-3</v>
      </c>
      <c r="L24" s="39">
        <v>5.0000000000000001E-4</v>
      </c>
      <c r="M24" s="44">
        <v>1.89E-3</v>
      </c>
      <c r="N24" s="865"/>
      <c r="O24" s="43">
        <v>0.93257999999999996</v>
      </c>
      <c r="P24" s="39">
        <v>0.87512000000000001</v>
      </c>
      <c r="Q24" s="39">
        <v>0.95640999999999998</v>
      </c>
      <c r="R24" s="43">
        <v>1.874E-2</v>
      </c>
      <c r="S24" s="39">
        <v>1.189E-2</v>
      </c>
      <c r="T24" s="39">
        <v>7.7000000000000002E-3</v>
      </c>
      <c r="U24" s="43">
        <v>4.1980000000000003E-2</v>
      </c>
      <c r="V24" s="39">
        <v>0.10857</v>
      </c>
      <c r="W24" s="39">
        <v>3.0519999999999999E-2</v>
      </c>
      <c r="X24" s="43">
        <v>2.0400000000000001E-3</v>
      </c>
      <c r="Y24" s="39">
        <v>2.7499999999999998E-3</v>
      </c>
      <c r="Z24" s="47">
        <v>2.0400000000000001E-3</v>
      </c>
      <c r="AA24" s="563"/>
    </row>
    <row r="25" spans="1:27" s="21" customFormat="1" ht="12.75" customHeight="1">
      <c r="A25" s="785" t="s">
        <v>71</v>
      </c>
      <c r="B25" s="181">
        <v>3118</v>
      </c>
      <c r="C25" s="181">
        <v>278446</v>
      </c>
      <c r="D25" s="191">
        <v>45877</v>
      </c>
      <c r="E25" s="181">
        <v>61</v>
      </c>
      <c r="F25" s="181">
        <v>3897</v>
      </c>
      <c r="G25" s="191">
        <v>801</v>
      </c>
      <c r="H25" s="181">
        <v>21</v>
      </c>
      <c r="I25" s="181">
        <v>54</v>
      </c>
      <c r="J25" s="191">
        <v>128</v>
      </c>
      <c r="K25" s="181">
        <v>82</v>
      </c>
      <c r="L25" s="181">
        <v>475</v>
      </c>
      <c r="M25" s="191">
        <v>734</v>
      </c>
      <c r="N25" s="865" t="s">
        <v>71</v>
      </c>
      <c r="O25" s="181">
        <v>2815</v>
      </c>
      <c r="P25" s="181">
        <v>251984</v>
      </c>
      <c r="Q25" s="191">
        <v>42692</v>
      </c>
      <c r="R25" s="181">
        <v>101</v>
      </c>
      <c r="S25" s="181">
        <v>9520</v>
      </c>
      <c r="T25" s="191">
        <v>979</v>
      </c>
      <c r="U25" s="181">
        <v>36</v>
      </c>
      <c r="V25" s="181">
        <v>12016</v>
      </c>
      <c r="W25" s="191">
        <v>522</v>
      </c>
      <c r="X25" s="181">
        <v>2</v>
      </c>
      <c r="Y25" s="181">
        <v>500</v>
      </c>
      <c r="Z25" s="224">
        <v>21</v>
      </c>
      <c r="AA25" s="404"/>
    </row>
    <row r="26" spans="1:27" s="45" customFormat="1" ht="12.75" customHeight="1">
      <c r="A26" s="785"/>
      <c r="B26" s="41">
        <v>1</v>
      </c>
      <c r="C26" s="42">
        <v>1</v>
      </c>
      <c r="D26" s="42">
        <v>1</v>
      </c>
      <c r="E26" s="43">
        <v>1.9560000000000001E-2</v>
      </c>
      <c r="F26" s="39">
        <v>1.4E-2</v>
      </c>
      <c r="G26" s="39">
        <v>1.746E-2</v>
      </c>
      <c r="H26" s="43">
        <v>6.7400000000000003E-3</v>
      </c>
      <c r="I26" s="39">
        <v>1.9000000000000001E-4</v>
      </c>
      <c r="J26" s="39">
        <v>2.7899999999999999E-3</v>
      </c>
      <c r="K26" s="43">
        <v>2.63E-2</v>
      </c>
      <c r="L26" s="39">
        <v>1.7099999999999999E-3</v>
      </c>
      <c r="M26" s="44">
        <v>1.6E-2</v>
      </c>
      <c r="N26" s="865"/>
      <c r="O26" s="43">
        <v>0.90281999999999996</v>
      </c>
      <c r="P26" s="39">
        <v>0.90497000000000005</v>
      </c>
      <c r="Q26" s="39">
        <v>0.93057999999999996</v>
      </c>
      <c r="R26" s="43">
        <v>3.2390000000000002E-2</v>
      </c>
      <c r="S26" s="39">
        <v>3.4189999999999998E-2</v>
      </c>
      <c r="T26" s="39">
        <v>2.1340000000000001E-2</v>
      </c>
      <c r="U26" s="43">
        <v>1.155E-2</v>
      </c>
      <c r="V26" s="39">
        <v>4.3150000000000001E-2</v>
      </c>
      <c r="W26" s="39">
        <v>1.1379999999999999E-2</v>
      </c>
      <c r="X26" s="43">
        <v>6.4000000000000005E-4</v>
      </c>
      <c r="Y26" s="39">
        <v>1.8E-3</v>
      </c>
      <c r="Z26" s="47">
        <v>4.6000000000000001E-4</v>
      </c>
      <c r="AA26" s="563"/>
    </row>
    <row r="27" spans="1:27" s="21" customFormat="1" ht="12.75" customHeight="1">
      <c r="A27" s="785" t="s">
        <v>72</v>
      </c>
      <c r="B27" s="181">
        <v>463</v>
      </c>
      <c r="C27" s="181">
        <v>43908</v>
      </c>
      <c r="D27" s="191">
        <v>7560</v>
      </c>
      <c r="E27" s="181">
        <v>1</v>
      </c>
      <c r="F27" s="181">
        <v>3</v>
      </c>
      <c r="G27" s="191">
        <v>5</v>
      </c>
      <c r="H27" s="181">
        <v>0</v>
      </c>
      <c r="I27" s="181">
        <v>0</v>
      </c>
      <c r="J27" s="191">
        <v>0</v>
      </c>
      <c r="K27" s="181">
        <v>0</v>
      </c>
      <c r="L27" s="181">
        <v>0</v>
      </c>
      <c r="M27" s="191">
        <v>0</v>
      </c>
      <c r="N27" s="865" t="s">
        <v>72</v>
      </c>
      <c r="O27" s="181">
        <v>426</v>
      </c>
      <c r="P27" s="181">
        <v>41409</v>
      </c>
      <c r="Q27" s="191">
        <v>7209</v>
      </c>
      <c r="R27" s="181">
        <v>0</v>
      </c>
      <c r="S27" s="181">
        <v>0</v>
      </c>
      <c r="T27" s="191">
        <v>0</v>
      </c>
      <c r="U27" s="181">
        <v>30</v>
      </c>
      <c r="V27" s="181">
        <v>2350</v>
      </c>
      <c r="W27" s="191">
        <v>276</v>
      </c>
      <c r="X27" s="181">
        <v>6</v>
      </c>
      <c r="Y27" s="181">
        <v>146</v>
      </c>
      <c r="Z27" s="224">
        <v>70</v>
      </c>
      <c r="AA27" s="404"/>
    </row>
    <row r="28" spans="1:27" s="45" customFormat="1" ht="12.75" customHeight="1">
      <c r="A28" s="785"/>
      <c r="B28" s="41">
        <v>1</v>
      </c>
      <c r="C28" s="42">
        <v>1</v>
      </c>
      <c r="D28" s="42">
        <v>1</v>
      </c>
      <c r="E28" s="43">
        <v>2.16E-3</v>
      </c>
      <c r="F28" s="39">
        <v>6.9999999999999994E-5</v>
      </c>
      <c r="G28" s="39">
        <v>6.6E-4</v>
      </c>
      <c r="H28" s="43" t="s">
        <v>472</v>
      </c>
      <c r="I28" s="39" t="s">
        <v>472</v>
      </c>
      <c r="J28" s="39" t="s">
        <v>472</v>
      </c>
      <c r="K28" s="43" t="s">
        <v>472</v>
      </c>
      <c r="L28" s="39" t="s">
        <v>472</v>
      </c>
      <c r="M28" s="44" t="s">
        <v>472</v>
      </c>
      <c r="N28" s="865"/>
      <c r="O28" s="43">
        <v>0.92008999999999996</v>
      </c>
      <c r="P28" s="39">
        <v>0.94308999999999998</v>
      </c>
      <c r="Q28" s="39">
        <v>0.95357000000000003</v>
      </c>
      <c r="R28" s="43" t="s">
        <v>472</v>
      </c>
      <c r="S28" s="39" t="s">
        <v>472</v>
      </c>
      <c r="T28" s="39" t="s">
        <v>472</v>
      </c>
      <c r="U28" s="43">
        <v>6.479E-2</v>
      </c>
      <c r="V28" s="39">
        <v>5.3519999999999998E-2</v>
      </c>
      <c r="W28" s="39">
        <v>3.6510000000000001E-2</v>
      </c>
      <c r="X28" s="43">
        <v>1.2959999999999999E-2</v>
      </c>
      <c r="Y28" s="39">
        <v>3.3300000000000001E-3</v>
      </c>
      <c r="Z28" s="47">
        <v>9.2599999999999991E-3</v>
      </c>
      <c r="AA28" s="563"/>
    </row>
    <row r="29" spans="1:27" s="21" customFormat="1" ht="12.75" customHeight="1">
      <c r="A29" s="785" t="s">
        <v>73</v>
      </c>
      <c r="B29" s="181">
        <v>2099</v>
      </c>
      <c r="C29" s="181">
        <v>150798</v>
      </c>
      <c r="D29" s="191">
        <v>27491</v>
      </c>
      <c r="E29" s="181">
        <v>8</v>
      </c>
      <c r="F29" s="181">
        <v>800</v>
      </c>
      <c r="G29" s="191">
        <v>168</v>
      </c>
      <c r="H29" s="181">
        <v>0</v>
      </c>
      <c r="I29" s="181">
        <v>0</v>
      </c>
      <c r="J29" s="191">
        <v>0</v>
      </c>
      <c r="K29" s="181">
        <v>0</v>
      </c>
      <c r="L29" s="181">
        <v>0</v>
      </c>
      <c r="M29" s="191">
        <v>0</v>
      </c>
      <c r="N29" s="865" t="s">
        <v>73</v>
      </c>
      <c r="O29" s="181">
        <v>2000</v>
      </c>
      <c r="P29" s="181">
        <v>142748</v>
      </c>
      <c r="Q29" s="191">
        <v>26741</v>
      </c>
      <c r="R29" s="181">
        <v>66</v>
      </c>
      <c r="S29" s="181">
        <v>3072</v>
      </c>
      <c r="T29" s="191">
        <v>383</v>
      </c>
      <c r="U29" s="181">
        <v>0</v>
      </c>
      <c r="V29" s="181">
        <v>0</v>
      </c>
      <c r="W29" s="191">
        <v>0</v>
      </c>
      <c r="X29" s="181">
        <v>25</v>
      </c>
      <c r="Y29" s="181">
        <v>4178</v>
      </c>
      <c r="Z29" s="224">
        <v>199</v>
      </c>
      <c r="AA29" s="404"/>
    </row>
    <row r="30" spans="1:27" s="45" customFormat="1" ht="12.75" customHeight="1">
      <c r="A30" s="785"/>
      <c r="B30" s="41">
        <v>1</v>
      </c>
      <c r="C30" s="42">
        <v>1</v>
      </c>
      <c r="D30" s="42">
        <v>1</v>
      </c>
      <c r="E30" s="43">
        <v>3.81E-3</v>
      </c>
      <c r="F30" s="39">
        <v>5.3099999999999996E-3</v>
      </c>
      <c r="G30" s="39">
        <v>6.11E-3</v>
      </c>
      <c r="H30" s="43" t="s">
        <v>472</v>
      </c>
      <c r="I30" s="39" t="s">
        <v>472</v>
      </c>
      <c r="J30" s="39" t="s">
        <v>472</v>
      </c>
      <c r="K30" s="43" t="s">
        <v>472</v>
      </c>
      <c r="L30" s="39" t="s">
        <v>472</v>
      </c>
      <c r="M30" s="44" t="s">
        <v>472</v>
      </c>
      <c r="N30" s="865"/>
      <c r="O30" s="43">
        <v>0.95282999999999995</v>
      </c>
      <c r="P30" s="39">
        <v>0.94662000000000002</v>
      </c>
      <c r="Q30" s="39">
        <v>0.97272000000000003</v>
      </c>
      <c r="R30" s="43">
        <v>3.1440000000000003E-2</v>
      </c>
      <c r="S30" s="39">
        <v>2.0369999999999999E-2</v>
      </c>
      <c r="T30" s="39">
        <v>1.393E-2</v>
      </c>
      <c r="U30" s="43" t="s">
        <v>472</v>
      </c>
      <c r="V30" s="39" t="s">
        <v>472</v>
      </c>
      <c r="W30" s="39" t="s">
        <v>472</v>
      </c>
      <c r="X30" s="43">
        <v>1.191E-2</v>
      </c>
      <c r="Y30" s="39">
        <v>2.7709999999999999E-2</v>
      </c>
      <c r="Z30" s="47">
        <v>7.2399999999999999E-3</v>
      </c>
      <c r="AA30" s="563"/>
    </row>
    <row r="31" spans="1:27" s="21" customFormat="1" ht="12.75" customHeight="1">
      <c r="A31" s="785" t="s">
        <v>74</v>
      </c>
      <c r="B31" s="181">
        <v>815</v>
      </c>
      <c r="C31" s="181">
        <v>72044</v>
      </c>
      <c r="D31" s="191">
        <v>12213</v>
      </c>
      <c r="E31" s="181">
        <v>20</v>
      </c>
      <c r="F31" s="181">
        <v>582</v>
      </c>
      <c r="G31" s="191">
        <v>234</v>
      </c>
      <c r="H31" s="181">
        <v>0</v>
      </c>
      <c r="I31" s="181">
        <v>0</v>
      </c>
      <c r="J31" s="191">
        <v>0</v>
      </c>
      <c r="K31" s="181">
        <v>2</v>
      </c>
      <c r="L31" s="181">
        <v>24</v>
      </c>
      <c r="M31" s="191">
        <v>16</v>
      </c>
      <c r="N31" s="865" t="s">
        <v>74</v>
      </c>
      <c r="O31" s="181">
        <v>757</v>
      </c>
      <c r="P31" s="181">
        <v>69269</v>
      </c>
      <c r="Q31" s="191">
        <v>11856</v>
      </c>
      <c r="R31" s="181">
        <v>33</v>
      </c>
      <c r="S31" s="181">
        <v>1212</v>
      </c>
      <c r="T31" s="191">
        <v>87</v>
      </c>
      <c r="U31" s="181">
        <v>3</v>
      </c>
      <c r="V31" s="181">
        <v>957</v>
      </c>
      <c r="W31" s="191">
        <v>20</v>
      </c>
      <c r="X31" s="181">
        <v>0</v>
      </c>
      <c r="Y31" s="181">
        <v>0</v>
      </c>
      <c r="Z31" s="224">
        <v>0</v>
      </c>
      <c r="AA31" s="404"/>
    </row>
    <row r="32" spans="1:27" s="45" customFormat="1" ht="12.75" customHeight="1">
      <c r="A32" s="785"/>
      <c r="B32" s="41">
        <v>1</v>
      </c>
      <c r="C32" s="42">
        <v>1</v>
      </c>
      <c r="D32" s="42">
        <v>1</v>
      </c>
      <c r="E32" s="43">
        <v>2.4539999999999999E-2</v>
      </c>
      <c r="F32" s="39">
        <v>8.0800000000000004E-3</v>
      </c>
      <c r="G32" s="39">
        <v>1.916E-2</v>
      </c>
      <c r="H32" s="43" t="s">
        <v>472</v>
      </c>
      <c r="I32" s="39" t="s">
        <v>472</v>
      </c>
      <c r="J32" s="39" t="s">
        <v>472</v>
      </c>
      <c r="K32" s="43">
        <v>2.4499999999999999E-3</v>
      </c>
      <c r="L32" s="39">
        <v>3.3E-4</v>
      </c>
      <c r="M32" s="44">
        <v>1.31E-3</v>
      </c>
      <c r="N32" s="865"/>
      <c r="O32" s="43">
        <v>0.92883000000000004</v>
      </c>
      <c r="P32" s="39">
        <v>0.96148</v>
      </c>
      <c r="Q32" s="39">
        <v>0.97077000000000002</v>
      </c>
      <c r="R32" s="43">
        <v>4.0489999999999998E-2</v>
      </c>
      <c r="S32" s="39">
        <v>1.6820000000000002E-2</v>
      </c>
      <c r="T32" s="39">
        <v>7.1199999999999996E-3</v>
      </c>
      <c r="U32" s="43">
        <v>3.6800000000000001E-3</v>
      </c>
      <c r="V32" s="39">
        <v>1.328E-2</v>
      </c>
      <c r="W32" s="39">
        <v>1.64E-3</v>
      </c>
      <c r="X32" s="43" t="s">
        <v>472</v>
      </c>
      <c r="Y32" s="39" t="s">
        <v>472</v>
      </c>
      <c r="Z32" s="47" t="s">
        <v>472</v>
      </c>
      <c r="AA32" s="563"/>
    </row>
    <row r="33" spans="1:27" s="21" customFormat="1" ht="12.75" customHeight="1">
      <c r="A33" s="785" t="s">
        <v>75</v>
      </c>
      <c r="B33" s="181">
        <v>2195</v>
      </c>
      <c r="C33" s="181">
        <v>245884</v>
      </c>
      <c r="D33" s="191">
        <v>35920</v>
      </c>
      <c r="E33" s="181">
        <v>9</v>
      </c>
      <c r="F33" s="181">
        <v>420</v>
      </c>
      <c r="G33" s="191">
        <v>95</v>
      </c>
      <c r="H33" s="181">
        <v>2</v>
      </c>
      <c r="I33" s="181">
        <v>80</v>
      </c>
      <c r="J33" s="191">
        <v>17</v>
      </c>
      <c r="K33" s="181">
        <v>0</v>
      </c>
      <c r="L33" s="181">
        <v>0</v>
      </c>
      <c r="M33" s="191">
        <v>0</v>
      </c>
      <c r="N33" s="865" t="s">
        <v>75</v>
      </c>
      <c r="O33" s="181">
        <v>2022</v>
      </c>
      <c r="P33" s="181">
        <v>224030</v>
      </c>
      <c r="Q33" s="191">
        <v>34084</v>
      </c>
      <c r="R33" s="181">
        <v>128</v>
      </c>
      <c r="S33" s="181">
        <v>8501</v>
      </c>
      <c r="T33" s="191">
        <v>1345</v>
      </c>
      <c r="U33" s="181">
        <v>34</v>
      </c>
      <c r="V33" s="181">
        <v>12853</v>
      </c>
      <c r="W33" s="191">
        <v>379</v>
      </c>
      <c r="X33" s="181">
        <v>0</v>
      </c>
      <c r="Y33" s="181">
        <v>0</v>
      </c>
      <c r="Z33" s="224">
        <v>0</v>
      </c>
      <c r="AA33" s="404"/>
    </row>
    <row r="34" spans="1:27" s="45" customFormat="1" ht="12.75" customHeight="1">
      <c r="A34" s="785"/>
      <c r="B34" s="41">
        <v>1</v>
      </c>
      <c r="C34" s="42">
        <v>1</v>
      </c>
      <c r="D34" s="42">
        <v>1</v>
      </c>
      <c r="E34" s="43">
        <v>4.1000000000000003E-3</v>
      </c>
      <c r="F34" s="39">
        <v>1.7099999999999999E-3</v>
      </c>
      <c r="G34" s="39">
        <v>2.64E-3</v>
      </c>
      <c r="H34" s="43">
        <v>9.1E-4</v>
      </c>
      <c r="I34" s="39">
        <v>3.3E-4</v>
      </c>
      <c r="J34" s="39">
        <v>4.6999999999999999E-4</v>
      </c>
      <c r="K34" s="43" t="s">
        <v>472</v>
      </c>
      <c r="L34" s="39" t="s">
        <v>472</v>
      </c>
      <c r="M34" s="44" t="s">
        <v>472</v>
      </c>
      <c r="N34" s="865"/>
      <c r="O34" s="43">
        <v>0.92118</v>
      </c>
      <c r="P34" s="39">
        <v>0.91112000000000004</v>
      </c>
      <c r="Q34" s="39">
        <v>0.94889000000000001</v>
      </c>
      <c r="R34" s="43">
        <v>5.8310000000000001E-2</v>
      </c>
      <c r="S34" s="39">
        <v>3.4569999999999997E-2</v>
      </c>
      <c r="T34" s="39">
        <v>3.7440000000000001E-2</v>
      </c>
      <c r="U34" s="43">
        <v>1.549E-2</v>
      </c>
      <c r="V34" s="39">
        <v>5.2269999999999997E-2</v>
      </c>
      <c r="W34" s="39">
        <v>1.055E-2</v>
      </c>
      <c r="X34" s="43" t="s">
        <v>472</v>
      </c>
      <c r="Y34" s="39" t="s">
        <v>472</v>
      </c>
      <c r="Z34" s="47" t="s">
        <v>472</v>
      </c>
      <c r="AA34" s="563"/>
    </row>
    <row r="35" spans="1:27" s="21" customFormat="1" ht="12.75" customHeight="1">
      <c r="A35" s="786" t="s">
        <v>76</v>
      </c>
      <c r="B35" s="181">
        <v>1148</v>
      </c>
      <c r="C35" s="181">
        <v>116450</v>
      </c>
      <c r="D35" s="191">
        <v>17121</v>
      </c>
      <c r="E35" s="181">
        <v>4</v>
      </c>
      <c r="F35" s="181">
        <v>85</v>
      </c>
      <c r="G35" s="191">
        <v>62</v>
      </c>
      <c r="H35" s="181">
        <v>0</v>
      </c>
      <c r="I35" s="181">
        <v>0</v>
      </c>
      <c r="J35" s="191">
        <v>0</v>
      </c>
      <c r="K35" s="181">
        <v>0</v>
      </c>
      <c r="L35" s="181">
        <v>0</v>
      </c>
      <c r="M35" s="191">
        <v>0</v>
      </c>
      <c r="N35" s="867" t="s">
        <v>76</v>
      </c>
      <c r="O35" s="181">
        <v>1081</v>
      </c>
      <c r="P35" s="181">
        <v>103264</v>
      </c>
      <c r="Q35" s="191">
        <v>16580</v>
      </c>
      <c r="R35" s="181">
        <v>33</v>
      </c>
      <c r="S35" s="181">
        <v>1149</v>
      </c>
      <c r="T35" s="191">
        <v>109</v>
      </c>
      <c r="U35" s="181">
        <v>26</v>
      </c>
      <c r="V35" s="181">
        <v>10588</v>
      </c>
      <c r="W35" s="191">
        <v>306</v>
      </c>
      <c r="X35" s="181">
        <v>4</v>
      </c>
      <c r="Y35" s="181">
        <v>1364</v>
      </c>
      <c r="Z35" s="224">
        <v>64</v>
      </c>
      <c r="AA35" s="404"/>
    </row>
    <row r="36" spans="1:27" s="45" customFormat="1" ht="12.75" customHeight="1">
      <c r="A36" s="787"/>
      <c r="B36" s="233">
        <v>1</v>
      </c>
      <c r="C36" s="233">
        <v>1</v>
      </c>
      <c r="D36" s="233">
        <v>1</v>
      </c>
      <c r="E36" s="234">
        <v>3.48E-3</v>
      </c>
      <c r="F36" s="235">
        <v>7.2999999999999996E-4</v>
      </c>
      <c r="G36" s="235">
        <v>3.62E-3</v>
      </c>
      <c r="H36" s="234" t="s">
        <v>472</v>
      </c>
      <c r="I36" s="235" t="s">
        <v>472</v>
      </c>
      <c r="J36" s="235" t="s">
        <v>472</v>
      </c>
      <c r="K36" s="234" t="s">
        <v>472</v>
      </c>
      <c r="L36" s="235" t="s">
        <v>472</v>
      </c>
      <c r="M36" s="236" t="s">
        <v>472</v>
      </c>
      <c r="N36" s="868"/>
      <c r="O36" s="235">
        <v>0.94164000000000003</v>
      </c>
      <c r="P36" s="235">
        <v>0.88676999999999995</v>
      </c>
      <c r="Q36" s="235">
        <v>0.96840000000000004</v>
      </c>
      <c r="R36" s="234">
        <v>2.8750000000000001E-2</v>
      </c>
      <c r="S36" s="235">
        <v>9.8700000000000003E-3</v>
      </c>
      <c r="T36" s="235">
        <v>6.3699999999999998E-3</v>
      </c>
      <c r="U36" s="234">
        <v>2.265E-2</v>
      </c>
      <c r="V36" s="235">
        <v>9.0920000000000001E-2</v>
      </c>
      <c r="W36" s="235">
        <v>1.787E-2</v>
      </c>
      <c r="X36" s="234">
        <v>3.48E-3</v>
      </c>
      <c r="Y36" s="235">
        <v>1.171E-2</v>
      </c>
      <c r="Z36" s="245">
        <v>3.7399999999999998E-3</v>
      </c>
      <c r="AA36" s="563"/>
    </row>
    <row r="37" spans="1:27" s="24" customFormat="1" ht="12.75" customHeight="1">
      <c r="A37" s="838" t="s">
        <v>85</v>
      </c>
      <c r="B37" s="180">
        <v>82360</v>
      </c>
      <c r="C37" s="180">
        <v>6390782</v>
      </c>
      <c r="D37" s="237">
        <v>1077114</v>
      </c>
      <c r="E37" s="180">
        <v>622</v>
      </c>
      <c r="F37" s="180">
        <v>29010</v>
      </c>
      <c r="G37" s="237">
        <v>6653</v>
      </c>
      <c r="H37" s="180">
        <v>187</v>
      </c>
      <c r="I37" s="180">
        <v>3958</v>
      </c>
      <c r="J37" s="237">
        <v>1430</v>
      </c>
      <c r="K37" s="180">
        <v>294</v>
      </c>
      <c r="L37" s="180">
        <v>6394</v>
      </c>
      <c r="M37" s="237">
        <v>2981</v>
      </c>
      <c r="N37" s="883" t="s">
        <v>85</v>
      </c>
      <c r="O37" s="180">
        <v>76338</v>
      </c>
      <c r="P37" s="180">
        <v>5699296</v>
      </c>
      <c r="Q37" s="237">
        <v>1026157</v>
      </c>
      <c r="R37" s="180">
        <v>2631</v>
      </c>
      <c r="S37" s="180">
        <v>159346</v>
      </c>
      <c r="T37" s="237">
        <v>17657</v>
      </c>
      <c r="U37" s="180">
        <v>1955</v>
      </c>
      <c r="V37" s="180">
        <v>442203</v>
      </c>
      <c r="W37" s="237">
        <v>18090</v>
      </c>
      <c r="X37" s="180">
        <v>333</v>
      </c>
      <c r="Y37" s="180">
        <v>50575</v>
      </c>
      <c r="Z37" s="228">
        <v>4146</v>
      </c>
      <c r="AA37" s="552"/>
    </row>
    <row r="38" spans="1:27" s="46" customFormat="1" ht="12.75" customHeight="1" thickBot="1">
      <c r="A38" s="839"/>
      <c r="B38" s="240">
        <v>1</v>
      </c>
      <c r="C38" s="241">
        <v>1</v>
      </c>
      <c r="D38" s="241">
        <v>1</v>
      </c>
      <c r="E38" s="242">
        <v>7.5500000000000003E-3</v>
      </c>
      <c r="F38" s="243">
        <v>4.5399999999999998E-3</v>
      </c>
      <c r="G38" s="243">
        <v>6.1799999999999997E-3</v>
      </c>
      <c r="H38" s="242">
        <v>2.2699999999999999E-3</v>
      </c>
      <c r="I38" s="243">
        <v>6.2E-4</v>
      </c>
      <c r="J38" s="243">
        <v>1.33E-3</v>
      </c>
      <c r="K38" s="242">
        <v>3.5699999999999998E-3</v>
      </c>
      <c r="L38" s="243">
        <v>1E-3</v>
      </c>
      <c r="M38" s="401">
        <v>2.7699999999999999E-3</v>
      </c>
      <c r="N38" s="870"/>
      <c r="O38" s="242">
        <v>0.92688000000000004</v>
      </c>
      <c r="P38" s="243">
        <v>0.89180000000000004</v>
      </c>
      <c r="Q38" s="243">
        <v>0.95269000000000004</v>
      </c>
      <c r="R38" s="242">
        <v>3.1949999999999999E-2</v>
      </c>
      <c r="S38" s="243">
        <v>2.4930000000000001E-2</v>
      </c>
      <c r="T38" s="243">
        <v>1.6389999999999998E-2</v>
      </c>
      <c r="U38" s="242">
        <v>2.3740000000000001E-2</v>
      </c>
      <c r="V38" s="243">
        <v>6.9190000000000002E-2</v>
      </c>
      <c r="W38" s="243">
        <v>1.6789999999999999E-2</v>
      </c>
      <c r="X38" s="242">
        <v>4.0400000000000002E-3</v>
      </c>
      <c r="Y38" s="243">
        <v>7.9100000000000004E-3</v>
      </c>
      <c r="Z38" s="246">
        <v>3.8500000000000001E-3</v>
      </c>
      <c r="AA38" s="564"/>
    </row>
    <row r="39" spans="1:27" s="402" customFormat="1">
      <c r="A39" s="561"/>
      <c r="E39" s="561"/>
      <c r="F39" s="561"/>
      <c r="G39" s="561"/>
      <c r="H39" s="561"/>
      <c r="I39" s="561"/>
      <c r="J39" s="561"/>
      <c r="K39" s="561"/>
      <c r="L39" s="561"/>
      <c r="M39" s="561"/>
      <c r="N39" s="412"/>
    </row>
    <row r="40" spans="1:27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7" s="539" customFormat="1" ht="11.25"/>
    <row r="42" spans="1:27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</row>
    <row r="43" spans="1:27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</row>
    <row r="44" spans="1:27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</row>
    <row r="45" spans="1:27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</row>
    <row r="46" spans="1:27" s="49" customFormat="1" ht="44.25">
      <c r="A46" s="48"/>
      <c r="AA46" s="565"/>
    </row>
    <row r="49" ht="26.25" customHeight="1"/>
  </sheetData>
  <mergeCells count="52">
    <mergeCell ref="A45:E45"/>
    <mergeCell ref="N45:R45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E43:G43"/>
    <mergeCell ref="R43:T43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428" priority="412" stopIfTrue="1" operator="equal">
      <formula>1</formula>
    </cfRule>
    <cfRule type="cellIs" dxfId="427" priority="413" stopIfTrue="1" operator="lessThan">
      <formula>0.0005</formula>
    </cfRule>
  </conditionalFormatting>
  <conditionalFormatting sqref="A5:Z5">
    <cfRule type="cellIs" dxfId="426" priority="139" stopIfTrue="1" operator="equal">
      <formula>0</formula>
    </cfRule>
  </conditionalFormatting>
  <conditionalFormatting sqref="A9:Z9">
    <cfRule type="cellIs" dxfId="425" priority="127" stopIfTrue="1" operator="equal">
      <formula>0</formula>
    </cfRule>
  </conditionalFormatting>
  <conditionalFormatting sqref="A11:Z11">
    <cfRule type="cellIs" dxfId="424" priority="118" stopIfTrue="1" operator="equal">
      <formula>0</formula>
    </cfRule>
  </conditionalFormatting>
  <conditionalFormatting sqref="A13:Z13">
    <cfRule type="cellIs" dxfId="423" priority="109" stopIfTrue="1" operator="equal">
      <formula>0</formula>
    </cfRule>
  </conditionalFormatting>
  <conditionalFormatting sqref="A15:Z15">
    <cfRule type="cellIs" dxfId="422" priority="100" stopIfTrue="1" operator="equal">
      <formula>0</formula>
    </cfRule>
  </conditionalFormatting>
  <conditionalFormatting sqref="A17:Z17">
    <cfRule type="cellIs" dxfId="421" priority="91" stopIfTrue="1" operator="equal">
      <formula>0</formula>
    </cfRule>
  </conditionalFormatting>
  <conditionalFormatting sqref="A19:Z19">
    <cfRule type="cellIs" dxfId="420" priority="82" stopIfTrue="1" operator="equal">
      <formula>0</formula>
    </cfRule>
  </conditionalFormatting>
  <conditionalFormatting sqref="A21:Z21">
    <cfRule type="cellIs" dxfId="419" priority="73" stopIfTrue="1" operator="equal">
      <formula>0</formula>
    </cfRule>
  </conditionalFormatting>
  <conditionalFormatting sqref="A23:Z23">
    <cfRule type="cellIs" dxfId="418" priority="64" stopIfTrue="1" operator="equal">
      <formula>0</formula>
    </cfRule>
  </conditionalFormatting>
  <conditionalFormatting sqref="A25:Z25">
    <cfRule type="cellIs" dxfId="417" priority="55" stopIfTrue="1" operator="equal">
      <formula>0</formula>
    </cfRule>
  </conditionalFormatting>
  <conditionalFormatting sqref="A27:Z27">
    <cfRule type="cellIs" dxfId="416" priority="46" stopIfTrue="1" operator="equal">
      <formula>0</formula>
    </cfRule>
  </conditionalFormatting>
  <conditionalFormatting sqref="A29:Z29">
    <cfRule type="cellIs" dxfId="415" priority="37" stopIfTrue="1" operator="equal">
      <formula>0</formula>
    </cfRule>
  </conditionalFormatting>
  <conditionalFormatting sqref="A31:Z31">
    <cfRule type="cellIs" dxfId="414" priority="28" stopIfTrue="1" operator="equal">
      <formula>0</formula>
    </cfRule>
  </conditionalFormatting>
  <conditionalFormatting sqref="A33:Z33">
    <cfRule type="cellIs" dxfId="413" priority="19" stopIfTrue="1" operator="equal">
      <formula>0</formula>
    </cfRule>
  </conditionalFormatting>
  <conditionalFormatting sqref="A35:Z35">
    <cfRule type="cellIs" dxfId="412" priority="10" stopIfTrue="1" operator="equal">
      <formula>0</formula>
    </cfRule>
  </conditionalFormatting>
  <conditionalFormatting sqref="B7:M7">
    <cfRule type="cellIs" dxfId="411" priority="385" stopIfTrue="1" operator="equal">
      <formula>0</formula>
    </cfRule>
  </conditionalFormatting>
  <conditionalFormatting sqref="B37:M37">
    <cfRule type="cellIs" dxfId="410" priority="205" stopIfTrue="1" operator="equal">
      <formula>0</formula>
    </cfRule>
  </conditionalFormatting>
  <conditionalFormatting sqref="N6 N8 N10 N12 N14 N16 N18 N20 N22 N24 N26 N28 N30 N32 N34 N36">
    <cfRule type="cellIs" dxfId="409" priority="409" stopIfTrue="1" operator="equal">
      <formula>1</formula>
    </cfRule>
    <cfRule type="cellIs" dxfId="408" priority="410" stopIfTrue="1" operator="lessThan">
      <formula>0.0005</formula>
    </cfRule>
  </conditionalFormatting>
  <conditionalFormatting sqref="O7:Z7">
    <cfRule type="cellIs" dxfId="407" priority="136" stopIfTrue="1" operator="equal">
      <formula>0</formula>
    </cfRule>
  </conditionalFormatting>
  <conditionalFormatting sqref="O37:Z37">
    <cfRule type="cellIs" dxfId="406" priority="1" stopIfTrue="1" operator="equal">
      <formula>0</formula>
    </cfRule>
  </conditionalFormatting>
  <hyperlinks>
    <hyperlink ref="E43" r:id="rId1" xr:uid="{E0F93C11-56EC-4A88-9528-59AF23325B8D}"/>
    <hyperlink ref="E43:G43" r:id="rId2" display="http://dx.doi.org/10.4232/1.14582 " xr:uid="{FCD297B4-2FAA-4749-A8F9-8CB8241869BB}"/>
    <hyperlink ref="R43" r:id="rId3" xr:uid="{5C1F3402-2CC3-4E23-AD12-EA64C524DE16}"/>
    <hyperlink ref="R43:T43" r:id="rId4" display="http://dx.doi.org/10.4232/1.14582 " xr:uid="{3DD1A020-0DB8-482C-954B-8763DD8B25C4}"/>
    <hyperlink ref="A45" r:id="rId5" display="Publikation und Tabellen stehen unter der Lizenz CC BY-SA DEED 4.0." xr:uid="{CA233547-C968-4D26-8252-8249A8AA81B8}"/>
    <hyperlink ref="A45:E45" r:id="rId6" display="Die Tabellen stehen unter der Lizenz CC BY-SA DEED 4.0." xr:uid="{1F87B84D-1140-40E9-9334-E17F3CFECCFC}"/>
    <hyperlink ref="N45" r:id="rId7" display="Publikation und Tabellen stehen unter der Lizenz CC BY-SA DEED 4.0." xr:uid="{D8F02CB1-4DB4-4B53-A942-957536B3623E}"/>
    <hyperlink ref="N45:R45" r:id="rId8" display="Die Tabellen stehen unter der Lizenz CC BY-SA DEED 4.0." xr:uid="{86EAED52-E27E-4CC8-B1A2-48330AB79822}"/>
  </hyperlinks>
  <pageMargins left="0.78740157480314965" right="0.78740157480314965" top="0.98425196850393704" bottom="0.98425196850393704" header="0.51181102362204722" footer="0.51181102362204722"/>
  <pageSetup paperSize="9" scale="76" orientation="portrait" r:id="rId9"/>
  <headerFooter scaleWithDoc="0" alignWithMargins="0"/>
  <colBreaks count="1" manualBreakCount="1">
    <brk id="13" max="44" man="1"/>
  </colBreaks>
  <legacyDrawingHF r:id="rId1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DEE6-D089-4850-8518-E4E1432AF514}">
  <dimension ref="A1:L112"/>
  <sheetViews>
    <sheetView view="pageBreakPreview" zoomScaleNormal="100" zoomScaleSheetLayoutView="100" workbookViewId="0">
      <pane ySplit="2" topLeftCell="A3" activePane="bottomLeft" state="frozen"/>
      <selection activeCell="R34" sqref="R34"/>
      <selection pane="bottomLeft" sqref="A1:J1"/>
    </sheetView>
  </sheetViews>
  <sheetFormatPr baseColWidth="10" defaultRowHeight="12.75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52" customWidth="1"/>
    <col min="6" max="6" width="8.28515625" customWidth="1"/>
    <col min="7" max="7" width="8.28515625" style="52" customWidth="1"/>
    <col min="8" max="8" width="8.28515625" customWidth="1"/>
    <col min="9" max="9" width="8.28515625" style="52" customWidth="1"/>
    <col min="10" max="10" width="8.28515625" customWidth="1"/>
    <col min="11" max="11" width="2.7109375" style="549" customWidth="1"/>
  </cols>
  <sheetData>
    <row r="1" spans="1:12" s="3" customFormat="1" ht="39.950000000000003" customHeight="1" thickBot="1">
      <c r="A1" s="888" t="str">
        <f>"Tabelle 9: Kurse, Unterrichtsstunden und Belegungen nach Fachgebieten " &amp;Hilfswerte!B1&amp; " insgesamt"</f>
        <v>Tabelle 9: Kurse, Unterrichtsstunden und Belegungen nach Fachgebieten 2023 insgesamt</v>
      </c>
      <c r="B1" s="888"/>
      <c r="C1" s="888"/>
      <c r="D1" s="888"/>
      <c r="E1" s="888"/>
      <c r="F1" s="888"/>
      <c r="G1" s="888"/>
      <c r="H1" s="888"/>
      <c r="I1" s="888"/>
      <c r="J1" s="888"/>
      <c r="K1" s="540"/>
    </row>
    <row r="2" spans="1:12" s="50" customFormat="1" ht="21.75" customHeight="1" thickBot="1">
      <c r="A2" s="889" t="s">
        <v>87</v>
      </c>
      <c r="B2" s="890"/>
      <c r="C2" s="890"/>
      <c r="D2" s="891"/>
      <c r="E2" s="892" t="s">
        <v>16</v>
      </c>
      <c r="F2" s="892"/>
      <c r="G2" s="892" t="s">
        <v>88</v>
      </c>
      <c r="H2" s="892"/>
      <c r="I2" s="892" t="s">
        <v>21</v>
      </c>
      <c r="J2" s="893"/>
      <c r="K2" s="612"/>
    </row>
    <row r="3" spans="1:12" ht="12.75" customHeight="1">
      <c r="A3" s="894" t="s">
        <v>89</v>
      </c>
      <c r="B3" s="895"/>
      <c r="C3" s="895"/>
      <c r="D3" s="895"/>
      <c r="E3" s="895"/>
      <c r="F3" s="895"/>
      <c r="G3" s="895"/>
      <c r="H3" s="895"/>
      <c r="I3" s="895"/>
      <c r="J3" s="896"/>
    </row>
    <row r="4" spans="1:12" s="50" customFormat="1" ht="25.5" customHeight="1">
      <c r="A4" s="250" t="s">
        <v>90</v>
      </c>
      <c r="B4" s="886" t="s">
        <v>91</v>
      </c>
      <c r="C4" s="886"/>
      <c r="D4" s="887"/>
      <c r="E4" s="249">
        <v>5107</v>
      </c>
      <c r="F4" s="615">
        <v>0.15620999999999999</v>
      </c>
      <c r="G4" s="249">
        <v>73888</v>
      </c>
      <c r="H4" s="615">
        <v>0.17698</v>
      </c>
      <c r="I4" s="249">
        <v>83154</v>
      </c>
      <c r="J4" s="450">
        <v>0.17630999999999999</v>
      </c>
      <c r="K4" s="612"/>
      <c r="L4" s="51"/>
    </row>
    <row r="5" spans="1:12" ht="25.5" customHeight="1">
      <c r="A5" s="250" t="s">
        <v>92</v>
      </c>
      <c r="B5" s="886" t="s">
        <v>93</v>
      </c>
      <c r="C5" s="886"/>
      <c r="D5" s="887"/>
      <c r="E5" s="249">
        <v>1898</v>
      </c>
      <c r="F5" s="615">
        <v>5.806E-2</v>
      </c>
      <c r="G5" s="249">
        <v>20624</v>
      </c>
      <c r="H5" s="615">
        <v>4.9399999999999999E-2</v>
      </c>
      <c r="I5" s="249">
        <v>32446</v>
      </c>
      <c r="J5" s="450">
        <v>6.8790000000000004E-2</v>
      </c>
    </row>
    <row r="6" spans="1:12" ht="25.5" customHeight="1">
      <c r="A6" s="250" t="s">
        <v>94</v>
      </c>
      <c r="B6" s="886" t="s">
        <v>95</v>
      </c>
      <c r="C6" s="886"/>
      <c r="D6" s="887"/>
      <c r="E6" s="249">
        <v>1892</v>
      </c>
      <c r="F6" s="615">
        <v>5.7869999999999998E-2</v>
      </c>
      <c r="G6" s="249">
        <v>35417</v>
      </c>
      <c r="H6" s="615">
        <v>8.4830000000000003E-2</v>
      </c>
      <c r="I6" s="249">
        <v>40610</v>
      </c>
      <c r="J6" s="450">
        <v>8.6099999999999996E-2</v>
      </c>
    </row>
    <row r="7" spans="1:12" ht="25.5" customHeight="1">
      <c r="A7" s="250" t="s">
        <v>96</v>
      </c>
      <c r="B7" s="886" t="s">
        <v>97</v>
      </c>
      <c r="C7" s="886"/>
      <c r="D7" s="887"/>
      <c r="E7" s="249">
        <v>1793</v>
      </c>
      <c r="F7" s="615">
        <v>5.484E-2</v>
      </c>
      <c r="G7" s="249">
        <v>10096</v>
      </c>
      <c r="H7" s="615">
        <v>2.418E-2</v>
      </c>
      <c r="I7" s="249">
        <v>19952</v>
      </c>
      <c r="J7" s="450">
        <v>4.2299999999999997E-2</v>
      </c>
    </row>
    <row r="8" spans="1:12" ht="25.5" customHeight="1">
      <c r="A8" s="250" t="s">
        <v>98</v>
      </c>
      <c r="B8" s="886" t="s">
        <v>99</v>
      </c>
      <c r="C8" s="886"/>
      <c r="D8" s="887"/>
      <c r="E8" s="249">
        <v>3761</v>
      </c>
      <c r="F8" s="615">
        <v>0.11504</v>
      </c>
      <c r="G8" s="249">
        <v>32434</v>
      </c>
      <c r="H8" s="615">
        <v>7.7689999999999995E-2</v>
      </c>
      <c r="I8" s="249">
        <v>59273</v>
      </c>
      <c r="J8" s="450">
        <v>0.12567999999999999</v>
      </c>
    </row>
    <row r="9" spans="1:12" ht="25.5" customHeight="1">
      <c r="A9" s="250" t="s">
        <v>100</v>
      </c>
      <c r="B9" s="886" t="s">
        <v>101</v>
      </c>
      <c r="C9" s="886"/>
      <c r="D9" s="887"/>
      <c r="E9" s="249">
        <v>6796</v>
      </c>
      <c r="F9" s="615">
        <v>0.20787</v>
      </c>
      <c r="G9" s="249">
        <v>125420</v>
      </c>
      <c r="H9" s="615">
        <v>0.30041000000000001</v>
      </c>
      <c r="I9" s="249">
        <v>85709</v>
      </c>
      <c r="J9" s="450">
        <v>0.18173</v>
      </c>
    </row>
    <row r="10" spans="1:12" ht="25.5" customHeight="1">
      <c r="A10" s="250" t="s">
        <v>102</v>
      </c>
      <c r="B10" s="886" t="s">
        <v>103</v>
      </c>
      <c r="C10" s="886"/>
      <c r="D10" s="887"/>
      <c r="E10" s="249">
        <v>3655</v>
      </c>
      <c r="F10" s="615">
        <v>0.1118</v>
      </c>
      <c r="G10" s="249">
        <v>43878</v>
      </c>
      <c r="H10" s="615">
        <v>0.1051</v>
      </c>
      <c r="I10" s="249">
        <v>36004</v>
      </c>
      <c r="J10" s="450">
        <v>7.6340000000000005E-2</v>
      </c>
    </row>
    <row r="11" spans="1:12" ht="25.5" customHeight="1">
      <c r="A11" s="250" t="s">
        <v>104</v>
      </c>
      <c r="B11" s="886" t="s">
        <v>105</v>
      </c>
      <c r="C11" s="886"/>
      <c r="D11" s="887"/>
      <c r="E11" s="249">
        <v>620</v>
      </c>
      <c r="F11" s="615">
        <v>1.8960000000000001E-2</v>
      </c>
      <c r="G11" s="249">
        <v>7538</v>
      </c>
      <c r="H11" s="615">
        <v>1.806E-2</v>
      </c>
      <c r="I11" s="249">
        <v>9670</v>
      </c>
      <c r="J11" s="450">
        <v>2.0500000000000001E-2</v>
      </c>
    </row>
    <row r="12" spans="1:12" ht="25.5" customHeight="1">
      <c r="A12" s="250" t="s">
        <v>106</v>
      </c>
      <c r="B12" s="886" t="s">
        <v>107</v>
      </c>
      <c r="C12" s="886"/>
      <c r="D12" s="887"/>
      <c r="E12" s="249">
        <v>922</v>
      </c>
      <c r="F12" s="615">
        <v>2.8199999999999999E-2</v>
      </c>
      <c r="G12" s="249">
        <v>10707</v>
      </c>
      <c r="H12" s="615">
        <v>2.5649999999999999E-2</v>
      </c>
      <c r="I12" s="249">
        <v>10031</v>
      </c>
      <c r="J12" s="450">
        <v>2.1270000000000001E-2</v>
      </c>
    </row>
    <row r="13" spans="1:12" ht="25.5" customHeight="1">
      <c r="A13" s="250" t="s">
        <v>108</v>
      </c>
      <c r="B13" s="886" t="s">
        <v>109</v>
      </c>
      <c r="C13" s="886"/>
      <c r="D13" s="887"/>
      <c r="E13" s="249">
        <v>3146</v>
      </c>
      <c r="F13" s="615">
        <v>9.6229999999999996E-2</v>
      </c>
      <c r="G13" s="249">
        <v>23617</v>
      </c>
      <c r="H13" s="615">
        <v>5.6570000000000002E-2</v>
      </c>
      <c r="I13" s="249">
        <v>58790</v>
      </c>
      <c r="J13" s="450">
        <v>0.12465</v>
      </c>
    </row>
    <row r="14" spans="1:12" ht="25.5" customHeight="1">
      <c r="A14" s="250" t="s">
        <v>110</v>
      </c>
      <c r="B14" s="886" t="s">
        <v>111</v>
      </c>
      <c r="C14" s="886"/>
      <c r="D14" s="887"/>
      <c r="E14" s="249">
        <v>2060</v>
      </c>
      <c r="F14" s="615">
        <v>6.3009999999999997E-2</v>
      </c>
      <c r="G14" s="249">
        <v>19858</v>
      </c>
      <c r="H14" s="615">
        <v>4.7570000000000001E-2</v>
      </c>
      <c r="I14" s="249">
        <v>25904</v>
      </c>
      <c r="J14" s="450">
        <v>5.4919999999999997E-2</v>
      </c>
    </row>
    <row r="15" spans="1:12" ht="25.5" customHeight="1">
      <c r="A15" s="250" t="s">
        <v>112</v>
      </c>
      <c r="B15" s="886" t="s">
        <v>366</v>
      </c>
      <c r="C15" s="886"/>
      <c r="D15" s="887"/>
      <c r="E15" s="249">
        <v>1043</v>
      </c>
      <c r="F15" s="615">
        <v>3.1899999999999998E-2</v>
      </c>
      <c r="G15" s="249">
        <v>14014</v>
      </c>
      <c r="H15" s="615">
        <v>3.3570000000000003E-2</v>
      </c>
      <c r="I15" s="249">
        <v>10093</v>
      </c>
      <c r="J15" s="450">
        <v>2.1399999999999999E-2</v>
      </c>
    </row>
    <row r="16" spans="1:12" ht="12.75" customHeight="1" thickBot="1">
      <c r="A16" s="897" t="s">
        <v>24</v>
      </c>
      <c r="B16" s="898"/>
      <c r="C16" s="898"/>
      <c r="D16" s="899"/>
      <c r="E16" s="452">
        <v>32693</v>
      </c>
      <c r="F16" s="449">
        <v>1</v>
      </c>
      <c r="G16" s="452">
        <v>417491</v>
      </c>
      <c r="H16" s="449">
        <v>1</v>
      </c>
      <c r="I16" s="452">
        <v>471636</v>
      </c>
      <c r="J16" s="451">
        <v>1</v>
      </c>
    </row>
    <row r="17" spans="1:10" ht="12.75" customHeight="1">
      <c r="A17" s="900" t="s">
        <v>113</v>
      </c>
      <c r="B17" s="901"/>
      <c r="C17" s="901"/>
      <c r="D17" s="901"/>
      <c r="E17" s="901"/>
      <c r="F17" s="901"/>
      <c r="G17" s="901"/>
      <c r="H17" s="901"/>
      <c r="I17" s="901"/>
      <c r="J17" s="902"/>
    </row>
    <row r="18" spans="1:10" ht="25.5" customHeight="1">
      <c r="A18" s="250" t="s">
        <v>114</v>
      </c>
      <c r="B18" s="886" t="s">
        <v>91</v>
      </c>
      <c r="C18" s="886"/>
      <c r="D18" s="887"/>
      <c r="E18" s="247">
        <v>2888</v>
      </c>
      <c r="F18" s="616">
        <v>3.6929999999999998E-2</v>
      </c>
      <c r="G18" s="247">
        <v>46932</v>
      </c>
      <c r="H18" s="616">
        <v>3.8109999999999998E-2</v>
      </c>
      <c r="I18" s="247">
        <v>45542</v>
      </c>
      <c r="J18" s="447">
        <v>6.3259999999999997E-2</v>
      </c>
    </row>
    <row r="19" spans="1:10" ht="25.5" customHeight="1">
      <c r="A19" s="250" t="s">
        <v>115</v>
      </c>
      <c r="B19" s="886" t="s">
        <v>116</v>
      </c>
      <c r="C19" s="886"/>
      <c r="D19" s="887"/>
      <c r="E19" s="247">
        <v>1510</v>
      </c>
      <c r="F19" s="616">
        <v>1.9310000000000001E-2</v>
      </c>
      <c r="G19" s="247">
        <v>17630</v>
      </c>
      <c r="H19" s="616">
        <v>1.431E-2</v>
      </c>
      <c r="I19" s="247">
        <v>20797</v>
      </c>
      <c r="J19" s="447">
        <v>2.8889999999999999E-2</v>
      </c>
    </row>
    <row r="20" spans="1:10" ht="25.5" customHeight="1">
      <c r="A20" s="250" t="s">
        <v>117</v>
      </c>
      <c r="B20" s="886" t="s">
        <v>118</v>
      </c>
      <c r="C20" s="886"/>
      <c r="D20" s="887"/>
      <c r="E20" s="247">
        <v>1673</v>
      </c>
      <c r="F20" s="616">
        <v>2.1389999999999999E-2</v>
      </c>
      <c r="G20" s="247">
        <v>23682</v>
      </c>
      <c r="H20" s="616">
        <v>1.9230000000000001E-2</v>
      </c>
      <c r="I20" s="247">
        <v>15725</v>
      </c>
      <c r="J20" s="447">
        <v>2.1839999999999998E-2</v>
      </c>
    </row>
    <row r="21" spans="1:10" ht="25.5" customHeight="1">
      <c r="A21" s="250" t="s">
        <v>119</v>
      </c>
      <c r="B21" s="886" t="s">
        <v>120</v>
      </c>
      <c r="C21" s="886"/>
      <c r="D21" s="887"/>
      <c r="E21" s="247">
        <v>410</v>
      </c>
      <c r="F21" s="616">
        <v>5.2399999999999999E-3</v>
      </c>
      <c r="G21" s="247">
        <v>5926</v>
      </c>
      <c r="H21" s="616">
        <v>4.81E-3</v>
      </c>
      <c r="I21" s="247">
        <v>6265</v>
      </c>
      <c r="J21" s="447">
        <v>8.6999999999999994E-3</v>
      </c>
    </row>
    <row r="22" spans="1:10" ht="25.5" customHeight="1">
      <c r="A22" s="250" t="s">
        <v>121</v>
      </c>
      <c r="B22" s="886" t="s">
        <v>122</v>
      </c>
      <c r="C22" s="886"/>
      <c r="D22" s="887"/>
      <c r="E22" s="247">
        <v>1983</v>
      </c>
      <c r="F22" s="616">
        <v>2.5360000000000001E-2</v>
      </c>
      <c r="G22" s="247">
        <v>36581</v>
      </c>
      <c r="H22" s="616">
        <v>2.9700000000000001E-2</v>
      </c>
      <c r="I22" s="247">
        <v>23767</v>
      </c>
      <c r="J22" s="447">
        <v>3.3009999999999998E-2</v>
      </c>
    </row>
    <row r="23" spans="1:10" ht="25.5" customHeight="1">
      <c r="A23" s="250" t="s">
        <v>123</v>
      </c>
      <c r="B23" s="886" t="s">
        <v>124</v>
      </c>
      <c r="C23" s="886"/>
      <c r="D23" s="887"/>
      <c r="E23" s="247">
        <v>10306</v>
      </c>
      <c r="F23" s="616">
        <v>0.13178000000000001</v>
      </c>
      <c r="G23" s="247">
        <v>145654</v>
      </c>
      <c r="H23" s="616">
        <v>0.11826</v>
      </c>
      <c r="I23" s="247">
        <v>112431</v>
      </c>
      <c r="J23" s="447">
        <v>0.15617</v>
      </c>
    </row>
    <row r="24" spans="1:10" ht="25.5" customHeight="1">
      <c r="A24" s="250" t="s">
        <v>125</v>
      </c>
      <c r="B24" s="886" t="s">
        <v>126</v>
      </c>
      <c r="C24" s="886"/>
      <c r="D24" s="887"/>
      <c r="E24" s="247">
        <v>1501</v>
      </c>
      <c r="F24" s="616">
        <v>1.9189999999999999E-2</v>
      </c>
      <c r="G24" s="247">
        <v>17229</v>
      </c>
      <c r="H24" s="616">
        <v>1.3990000000000001E-2</v>
      </c>
      <c r="I24" s="247">
        <v>27009</v>
      </c>
      <c r="J24" s="447">
        <v>3.7519999999999998E-2</v>
      </c>
    </row>
    <row r="25" spans="1:10" ht="25.5" customHeight="1">
      <c r="A25" s="250" t="s">
        <v>127</v>
      </c>
      <c r="B25" s="886" t="s">
        <v>128</v>
      </c>
      <c r="C25" s="886"/>
      <c r="D25" s="887"/>
      <c r="E25" s="247">
        <v>17569</v>
      </c>
      <c r="F25" s="616">
        <v>0.22464000000000001</v>
      </c>
      <c r="G25" s="247">
        <v>306746</v>
      </c>
      <c r="H25" s="616">
        <v>0.24906</v>
      </c>
      <c r="I25" s="247">
        <v>151867</v>
      </c>
      <c r="J25" s="447">
        <v>0.21093999999999999</v>
      </c>
    </row>
    <row r="26" spans="1:10" ht="25.5" customHeight="1">
      <c r="A26" s="250" t="s">
        <v>129</v>
      </c>
      <c r="B26" s="886" t="s">
        <v>130</v>
      </c>
      <c r="C26" s="886"/>
      <c r="D26" s="887"/>
      <c r="E26" s="247">
        <v>6671</v>
      </c>
      <c r="F26" s="616">
        <v>8.5300000000000001E-2</v>
      </c>
      <c r="G26" s="247">
        <v>113547</v>
      </c>
      <c r="H26" s="616">
        <v>9.2189999999999994E-2</v>
      </c>
      <c r="I26" s="247">
        <v>55305</v>
      </c>
      <c r="J26" s="447">
        <v>7.6819999999999999E-2</v>
      </c>
    </row>
    <row r="27" spans="1:10" ht="25.5" customHeight="1">
      <c r="A27" s="250" t="s">
        <v>131</v>
      </c>
      <c r="B27" s="886" t="s">
        <v>132</v>
      </c>
      <c r="C27" s="886"/>
      <c r="D27" s="887"/>
      <c r="E27" s="247">
        <v>9796</v>
      </c>
      <c r="F27" s="616">
        <v>0.12525</v>
      </c>
      <c r="G27" s="247">
        <v>158348</v>
      </c>
      <c r="H27" s="616">
        <v>0.12856999999999999</v>
      </c>
      <c r="I27" s="247">
        <v>73099</v>
      </c>
      <c r="J27" s="447">
        <v>0.10154000000000001</v>
      </c>
    </row>
    <row r="28" spans="1:10" ht="25.5" customHeight="1">
      <c r="A28" s="250" t="s">
        <v>133</v>
      </c>
      <c r="B28" s="886" t="s">
        <v>134</v>
      </c>
      <c r="C28" s="886"/>
      <c r="D28" s="887"/>
      <c r="E28" s="247">
        <v>7769</v>
      </c>
      <c r="F28" s="616">
        <v>9.9339999999999998E-2</v>
      </c>
      <c r="G28" s="247">
        <v>105089</v>
      </c>
      <c r="H28" s="616">
        <v>8.5319999999999993E-2</v>
      </c>
      <c r="I28" s="247">
        <v>61676</v>
      </c>
      <c r="J28" s="447">
        <v>8.5669999999999996E-2</v>
      </c>
    </row>
    <row r="29" spans="1:10" ht="25.5" customHeight="1">
      <c r="A29" s="250" t="s">
        <v>135</v>
      </c>
      <c r="B29" s="886" t="s">
        <v>136</v>
      </c>
      <c r="C29" s="886"/>
      <c r="D29" s="887"/>
      <c r="E29" s="247">
        <v>4407</v>
      </c>
      <c r="F29" s="616">
        <v>5.6349999999999997E-2</v>
      </c>
      <c r="G29" s="247">
        <v>61757</v>
      </c>
      <c r="H29" s="616">
        <v>5.0139999999999997E-2</v>
      </c>
      <c r="I29" s="247">
        <v>37626</v>
      </c>
      <c r="J29" s="447">
        <v>5.2260000000000001E-2</v>
      </c>
    </row>
    <row r="30" spans="1:10" ht="25.5" customHeight="1">
      <c r="A30" s="250" t="s">
        <v>137</v>
      </c>
      <c r="B30" s="886" t="s">
        <v>138</v>
      </c>
      <c r="C30" s="886"/>
      <c r="D30" s="887"/>
      <c r="E30" s="247">
        <v>493</v>
      </c>
      <c r="F30" s="616">
        <v>6.3E-3</v>
      </c>
      <c r="G30" s="247">
        <v>7798</v>
      </c>
      <c r="H30" s="616">
        <v>6.3299999999999997E-3</v>
      </c>
      <c r="I30" s="247">
        <v>7122</v>
      </c>
      <c r="J30" s="447">
        <v>9.8899999999999995E-3</v>
      </c>
    </row>
    <row r="31" spans="1:10" ht="25.5" customHeight="1">
      <c r="A31" s="250" t="s">
        <v>139</v>
      </c>
      <c r="B31" s="886" t="s">
        <v>140</v>
      </c>
      <c r="C31" s="886"/>
      <c r="D31" s="887"/>
      <c r="E31" s="247">
        <v>11233</v>
      </c>
      <c r="F31" s="616">
        <v>0.14363000000000001</v>
      </c>
      <c r="G31" s="247">
        <v>184720</v>
      </c>
      <c r="H31" s="616">
        <v>0.14998</v>
      </c>
      <c r="I31" s="247">
        <v>81706</v>
      </c>
      <c r="J31" s="447">
        <v>0.11348999999999999</v>
      </c>
    </row>
    <row r="32" spans="1:10" ht="12" customHeight="1" thickBot="1">
      <c r="A32" s="903" t="s">
        <v>24</v>
      </c>
      <c r="B32" s="904"/>
      <c r="C32" s="904"/>
      <c r="D32" s="905"/>
      <c r="E32" s="453">
        <v>78209</v>
      </c>
      <c r="F32" s="334">
        <v>1</v>
      </c>
      <c r="G32" s="453">
        <v>1231639</v>
      </c>
      <c r="H32" s="334">
        <v>1</v>
      </c>
      <c r="I32" s="453">
        <v>719937</v>
      </c>
      <c r="J32" s="448">
        <v>1</v>
      </c>
    </row>
    <row r="33" spans="1:11" ht="12" customHeight="1">
      <c r="A33" s="900" t="s">
        <v>19</v>
      </c>
      <c r="B33" s="901"/>
      <c r="C33" s="901"/>
      <c r="D33" s="901"/>
      <c r="E33" s="901"/>
      <c r="F33" s="901"/>
      <c r="G33" s="901"/>
      <c r="H33" s="901"/>
      <c r="I33" s="901"/>
      <c r="J33" s="902"/>
    </row>
    <row r="34" spans="1:11" s="50" customFormat="1" ht="25.5" customHeight="1">
      <c r="A34" s="251" t="s">
        <v>141</v>
      </c>
      <c r="B34" s="886" t="s">
        <v>91</v>
      </c>
      <c r="C34" s="886"/>
      <c r="D34" s="887"/>
      <c r="E34" s="247">
        <v>5708</v>
      </c>
      <c r="F34" s="616">
        <v>3.5650000000000001E-2</v>
      </c>
      <c r="G34" s="247">
        <v>81925</v>
      </c>
      <c r="H34" s="616">
        <v>3.6949999999999997E-2</v>
      </c>
      <c r="I34" s="247">
        <v>65260</v>
      </c>
      <c r="J34" s="447">
        <v>3.7690000000000001E-2</v>
      </c>
      <c r="K34" s="612"/>
    </row>
    <row r="35" spans="1:11" s="50" customFormat="1" ht="25.5" customHeight="1">
      <c r="A35" s="250" t="s">
        <v>142</v>
      </c>
      <c r="B35" s="886" t="s">
        <v>143</v>
      </c>
      <c r="C35" s="886"/>
      <c r="D35" s="887"/>
      <c r="E35" s="247">
        <v>51309</v>
      </c>
      <c r="F35" s="616">
        <v>0.32044</v>
      </c>
      <c r="G35" s="247">
        <v>843130</v>
      </c>
      <c r="H35" s="616">
        <v>0.38031999999999999</v>
      </c>
      <c r="I35" s="247">
        <v>494296</v>
      </c>
      <c r="J35" s="447">
        <v>0.28545999999999999</v>
      </c>
      <c r="K35" s="612"/>
    </row>
    <row r="36" spans="1:11" s="50" customFormat="1" ht="25.5" customHeight="1">
      <c r="A36" s="250" t="s">
        <v>144</v>
      </c>
      <c r="B36" s="886" t="s">
        <v>145</v>
      </c>
      <c r="C36" s="886"/>
      <c r="D36" s="887"/>
      <c r="E36" s="247">
        <v>74518</v>
      </c>
      <c r="F36" s="616">
        <v>0.46539000000000003</v>
      </c>
      <c r="G36" s="247">
        <v>1058764</v>
      </c>
      <c r="H36" s="616">
        <v>0.47759000000000001</v>
      </c>
      <c r="I36" s="247">
        <v>876521</v>
      </c>
      <c r="J36" s="447">
        <v>0.50619999999999998</v>
      </c>
      <c r="K36" s="612"/>
    </row>
    <row r="37" spans="1:11" ht="25.5" customHeight="1">
      <c r="A37" s="250" t="s">
        <v>146</v>
      </c>
      <c r="B37" s="906" t="s">
        <v>147</v>
      </c>
      <c r="C37" s="906"/>
      <c r="D37" s="907"/>
      <c r="E37" s="247">
        <v>5275</v>
      </c>
      <c r="F37" s="616">
        <v>3.2939999999999997E-2</v>
      </c>
      <c r="G37" s="247">
        <v>68122</v>
      </c>
      <c r="H37" s="616">
        <v>3.073E-2</v>
      </c>
      <c r="I37" s="247">
        <v>59381</v>
      </c>
      <c r="J37" s="447">
        <v>3.4290000000000001E-2</v>
      </c>
    </row>
    <row r="38" spans="1:11" ht="25.5" customHeight="1">
      <c r="A38" s="250" t="s">
        <v>148</v>
      </c>
      <c r="B38" s="906" t="s">
        <v>149</v>
      </c>
      <c r="C38" s="906"/>
      <c r="D38" s="907"/>
      <c r="E38" s="247">
        <v>2304</v>
      </c>
      <c r="F38" s="616">
        <v>1.439E-2</v>
      </c>
      <c r="G38" s="247">
        <v>27436</v>
      </c>
      <c r="H38" s="616">
        <v>1.238E-2</v>
      </c>
      <c r="I38" s="247">
        <v>23553</v>
      </c>
      <c r="J38" s="447">
        <v>1.3599999999999999E-2</v>
      </c>
    </row>
    <row r="39" spans="1:11" ht="25.5" customHeight="1">
      <c r="A39" s="250" t="s">
        <v>150</v>
      </c>
      <c r="B39" s="886" t="s">
        <v>151</v>
      </c>
      <c r="C39" s="886"/>
      <c r="D39" s="887"/>
      <c r="E39" s="247">
        <v>19938</v>
      </c>
      <c r="F39" s="616">
        <v>0.12452000000000001</v>
      </c>
      <c r="G39" s="247">
        <v>123124</v>
      </c>
      <c r="H39" s="616">
        <v>5.5539999999999999E-2</v>
      </c>
      <c r="I39" s="247">
        <v>201983</v>
      </c>
      <c r="J39" s="447">
        <v>0.11665</v>
      </c>
    </row>
    <row r="40" spans="1:11" ht="25.5" customHeight="1">
      <c r="A40" s="250" t="s">
        <v>152</v>
      </c>
      <c r="B40" s="906" t="s">
        <v>153</v>
      </c>
      <c r="C40" s="906"/>
      <c r="D40" s="907"/>
      <c r="E40" s="247">
        <v>1066</v>
      </c>
      <c r="F40" s="616">
        <v>6.6600000000000001E-3</v>
      </c>
      <c r="G40" s="247">
        <v>14409</v>
      </c>
      <c r="H40" s="616">
        <v>6.4999999999999997E-3</v>
      </c>
      <c r="I40" s="247">
        <v>10580</v>
      </c>
      <c r="J40" s="447">
        <v>6.11E-3</v>
      </c>
    </row>
    <row r="41" spans="1:11" ht="12.75" customHeight="1" thickBot="1">
      <c r="A41" s="897" t="s">
        <v>24</v>
      </c>
      <c r="B41" s="898"/>
      <c r="C41" s="898"/>
      <c r="D41" s="899"/>
      <c r="E41" s="453">
        <v>160118</v>
      </c>
      <c r="F41" s="334">
        <v>1</v>
      </c>
      <c r="G41" s="453">
        <v>2216910</v>
      </c>
      <c r="H41" s="334">
        <v>1</v>
      </c>
      <c r="I41" s="453">
        <v>1731574</v>
      </c>
      <c r="J41" s="448">
        <v>1</v>
      </c>
    </row>
    <row r="42" spans="1:11" ht="12.75" customHeight="1">
      <c r="A42" s="900" t="s">
        <v>20</v>
      </c>
      <c r="B42" s="901"/>
      <c r="C42" s="901"/>
      <c r="D42" s="901"/>
      <c r="E42" s="901"/>
      <c r="F42" s="901"/>
      <c r="G42" s="901"/>
      <c r="H42" s="901"/>
      <c r="I42" s="901"/>
      <c r="J42" s="902"/>
    </row>
    <row r="43" spans="1:11" ht="25.5" customHeight="1">
      <c r="A43" s="251" t="s">
        <v>154</v>
      </c>
      <c r="B43" s="886" t="s">
        <v>91</v>
      </c>
      <c r="C43" s="886"/>
      <c r="D43" s="887"/>
      <c r="E43" s="247">
        <v>544</v>
      </c>
      <c r="F43" s="616">
        <v>3.3999999999999998E-3</v>
      </c>
      <c r="G43" s="247">
        <v>17667</v>
      </c>
      <c r="H43" s="616">
        <v>2.0200000000000001E-3</v>
      </c>
      <c r="I43" s="247">
        <v>5953</v>
      </c>
      <c r="J43" s="447">
        <v>3.2799999999999999E-3</v>
      </c>
    </row>
    <row r="44" spans="1:11" ht="25.5" customHeight="1">
      <c r="A44" s="250" t="s">
        <v>155</v>
      </c>
      <c r="B44" s="886" t="s">
        <v>156</v>
      </c>
      <c r="C44" s="886"/>
      <c r="D44" s="887"/>
      <c r="E44" s="247">
        <v>1301</v>
      </c>
      <c r="F44" s="616">
        <v>8.1399999999999997E-3</v>
      </c>
      <c r="G44" s="247">
        <v>32006</v>
      </c>
      <c r="H44" s="616">
        <v>3.6600000000000001E-3</v>
      </c>
      <c r="I44" s="247">
        <v>9766</v>
      </c>
      <c r="J44" s="447">
        <v>5.3699999999999998E-3</v>
      </c>
    </row>
    <row r="45" spans="1:11" ht="25.5" customHeight="1">
      <c r="A45" s="250" t="s">
        <v>157</v>
      </c>
      <c r="B45" s="886" t="s">
        <v>158</v>
      </c>
      <c r="C45" s="886"/>
      <c r="D45" s="887"/>
      <c r="E45" s="247">
        <v>931</v>
      </c>
      <c r="F45" s="616">
        <v>5.8199999999999997E-3</v>
      </c>
      <c r="G45" s="247">
        <v>22119</v>
      </c>
      <c r="H45" s="616">
        <v>2.5300000000000001E-3</v>
      </c>
      <c r="I45" s="247">
        <v>5381</v>
      </c>
      <c r="J45" s="447">
        <v>2.96E-3</v>
      </c>
    </row>
    <row r="46" spans="1:11" ht="25.5" customHeight="1">
      <c r="A46" s="250" t="s">
        <v>159</v>
      </c>
      <c r="B46" s="886" t="s">
        <v>160</v>
      </c>
      <c r="C46" s="886"/>
      <c r="D46" s="887"/>
      <c r="E46" s="247">
        <v>997</v>
      </c>
      <c r="F46" s="616">
        <v>6.2399999999999999E-3</v>
      </c>
      <c r="G46" s="247">
        <v>22425</v>
      </c>
      <c r="H46" s="616">
        <v>2.5600000000000002E-3</v>
      </c>
      <c r="I46" s="247">
        <v>8888</v>
      </c>
      <c r="J46" s="447">
        <v>4.8900000000000002E-3</v>
      </c>
    </row>
    <row r="47" spans="1:11" ht="25.5" customHeight="1">
      <c r="A47" s="250" t="s">
        <v>161</v>
      </c>
      <c r="B47" s="886" t="s">
        <v>162</v>
      </c>
      <c r="C47" s="886"/>
      <c r="D47" s="887"/>
      <c r="E47" s="247">
        <v>65151</v>
      </c>
      <c r="F47" s="616">
        <v>0.40750999999999998</v>
      </c>
      <c r="G47" s="247">
        <v>6539272</v>
      </c>
      <c r="H47" s="616">
        <v>0.74680999999999997</v>
      </c>
      <c r="I47" s="247">
        <v>1047819</v>
      </c>
      <c r="J47" s="447">
        <v>0.57657000000000003</v>
      </c>
    </row>
    <row r="48" spans="1:11" ht="25.5" customHeight="1">
      <c r="A48" s="250" t="s">
        <v>163</v>
      </c>
      <c r="B48" s="614"/>
      <c r="C48" s="886" t="s">
        <v>377</v>
      </c>
      <c r="D48" s="887"/>
      <c r="E48" s="247">
        <v>39599</v>
      </c>
      <c r="F48" s="616">
        <v>0.60780000000000001</v>
      </c>
      <c r="G48" s="247">
        <v>4197378</v>
      </c>
      <c r="H48" s="616">
        <v>0.64187000000000005</v>
      </c>
      <c r="I48" s="247">
        <v>701881</v>
      </c>
      <c r="J48" s="447">
        <v>0.66984999999999995</v>
      </c>
    </row>
    <row r="49" spans="1:11" ht="25.5" customHeight="1">
      <c r="A49" s="250" t="s">
        <v>164</v>
      </c>
      <c r="B49" s="886"/>
      <c r="C49" s="886"/>
      <c r="D49" s="614" t="s">
        <v>378</v>
      </c>
      <c r="E49" s="247">
        <v>4940</v>
      </c>
      <c r="F49" s="616">
        <v>0.12475</v>
      </c>
      <c r="G49" s="247">
        <v>510688</v>
      </c>
      <c r="H49" s="616">
        <v>0.12167</v>
      </c>
      <c r="I49" s="247">
        <v>68653</v>
      </c>
      <c r="J49" s="447">
        <v>9.7809999999999994E-2</v>
      </c>
    </row>
    <row r="50" spans="1:11" ht="25.5" customHeight="1">
      <c r="A50" s="250" t="s">
        <v>165</v>
      </c>
      <c r="B50" s="614"/>
      <c r="C50" s="886" t="s">
        <v>379</v>
      </c>
      <c r="D50" s="887"/>
      <c r="E50" s="247">
        <v>588</v>
      </c>
      <c r="F50" s="616">
        <v>9.0299999999999998E-3</v>
      </c>
      <c r="G50" s="247">
        <v>66533</v>
      </c>
      <c r="H50" s="616">
        <v>1.017E-2</v>
      </c>
      <c r="I50" s="247">
        <v>7388</v>
      </c>
      <c r="J50" s="447">
        <v>7.0499999999999998E-3</v>
      </c>
      <c r="K50" s="613"/>
    </row>
    <row r="51" spans="1:11" ht="25.5" customHeight="1">
      <c r="A51" s="250" t="s">
        <v>166</v>
      </c>
      <c r="B51" s="886" t="s">
        <v>167</v>
      </c>
      <c r="C51" s="886"/>
      <c r="D51" s="887"/>
      <c r="E51" s="247">
        <v>581</v>
      </c>
      <c r="F51" s="616">
        <v>3.63E-3</v>
      </c>
      <c r="G51" s="247">
        <v>18325</v>
      </c>
      <c r="H51" s="616">
        <v>2.0899999999999998E-3</v>
      </c>
      <c r="I51" s="247">
        <v>4763</v>
      </c>
      <c r="J51" s="447">
        <v>2.6199999999999999E-3</v>
      </c>
    </row>
    <row r="52" spans="1:11" ht="25.5" customHeight="1">
      <c r="A52" s="250" t="s">
        <v>168</v>
      </c>
      <c r="B52" s="886" t="s">
        <v>169</v>
      </c>
      <c r="C52" s="886"/>
      <c r="D52" s="887"/>
      <c r="E52" s="247">
        <v>28366</v>
      </c>
      <c r="F52" s="616">
        <v>0.17743</v>
      </c>
      <c r="G52" s="247">
        <v>673517</v>
      </c>
      <c r="H52" s="616">
        <v>7.6920000000000002E-2</v>
      </c>
      <c r="I52" s="247">
        <v>241937</v>
      </c>
      <c r="J52" s="447">
        <v>0.13313</v>
      </c>
    </row>
    <row r="53" spans="1:11" ht="25.5" customHeight="1">
      <c r="A53" s="250" t="s">
        <v>170</v>
      </c>
      <c r="B53" s="886" t="s">
        <v>171</v>
      </c>
      <c r="C53" s="886"/>
      <c r="D53" s="887"/>
      <c r="E53" s="247">
        <v>246</v>
      </c>
      <c r="F53" s="616">
        <v>1.5399999999999999E-3</v>
      </c>
      <c r="G53" s="247">
        <v>5732</v>
      </c>
      <c r="H53" s="616">
        <v>6.4999999999999997E-4</v>
      </c>
      <c r="I53" s="247">
        <v>1695</v>
      </c>
      <c r="J53" s="447">
        <v>9.3000000000000005E-4</v>
      </c>
    </row>
    <row r="54" spans="1:11" ht="25.5" customHeight="1">
      <c r="A54" s="250" t="s">
        <v>172</v>
      </c>
      <c r="B54" s="886" t="s">
        <v>173</v>
      </c>
      <c r="C54" s="886"/>
      <c r="D54" s="887"/>
      <c r="E54" s="247">
        <v>12130</v>
      </c>
      <c r="F54" s="616">
        <v>7.5870000000000007E-2</v>
      </c>
      <c r="G54" s="247">
        <v>282163</v>
      </c>
      <c r="H54" s="616">
        <v>3.2219999999999999E-2</v>
      </c>
      <c r="I54" s="247">
        <v>99158</v>
      </c>
      <c r="J54" s="447">
        <v>5.4559999999999997E-2</v>
      </c>
    </row>
    <row r="55" spans="1:11" ht="25.5" customHeight="1">
      <c r="A55" s="250" t="s">
        <v>174</v>
      </c>
      <c r="B55" s="886" t="s">
        <v>175</v>
      </c>
      <c r="C55" s="886"/>
      <c r="D55" s="887"/>
      <c r="E55" s="247">
        <v>15273</v>
      </c>
      <c r="F55" s="616">
        <v>9.5530000000000004E-2</v>
      </c>
      <c r="G55" s="247">
        <v>346026</v>
      </c>
      <c r="H55" s="616">
        <v>3.952E-2</v>
      </c>
      <c r="I55" s="247">
        <v>121245</v>
      </c>
      <c r="J55" s="447">
        <v>6.6720000000000002E-2</v>
      </c>
    </row>
    <row r="56" spans="1:11" ht="25.5" customHeight="1">
      <c r="A56" s="250" t="s">
        <v>176</v>
      </c>
      <c r="B56" s="886" t="s">
        <v>177</v>
      </c>
      <c r="C56" s="886"/>
      <c r="D56" s="887"/>
      <c r="E56" s="247">
        <v>2391</v>
      </c>
      <c r="F56" s="616">
        <v>1.4959999999999999E-2</v>
      </c>
      <c r="G56" s="247">
        <v>54873</v>
      </c>
      <c r="H56" s="616">
        <v>6.2700000000000004E-3</v>
      </c>
      <c r="I56" s="247">
        <v>19396</v>
      </c>
      <c r="J56" s="447">
        <v>1.0670000000000001E-2</v>
      </c>
    </row>
    <row r="57" spans="1:11" ht="25.5" customHeight="1">
      <c r="A57" s="250" t="s">
        <v>178</v>
      </c>
      <c r="B57" s="886" t="s">
        <v>179</v>
      </c>
      <c r="C57" s="886"/>
      <c r="D57" s="887"/>
      <c r="E57" s="247">
        <v>305</v>
      </c>
      <c r="F57" s="616">
        <v>1.91E-3</v>
      </c>
      <c r="G57" s="247">
        <v>6408</v>
      </c>
      <c r="H57" s="616">
        <v>7.2999999999999996E-4</v>
      </c>
      <c r="I57" s="247">
        <v>1814</v>
      </c>
      <c r="J57" s="447">
        <v>1E-3</v>
      </c>
    </row>
    <row r="58" spans="1:11" ht="25.5" customHeight="1">
      <c r="A58" s="250" t="s">
        <v>180</v>
      </c>
      <c r="B58" s="886" t="s">
        <v>181</v>
      </c>
      <c r="C58" s="886"/>
      <c r="D58" s="887"/>
      <c r="E58" s="247">
        <v>1452</v>
      </c>
      <c r="F58" s="616">
        <v>9.0799999999999995E-3</v>
      </c>
      <c r="G58" s="247">
        <v>32732</v>
      </c>
      <c r="H58" s="616">
        <v>3.7399999999999998E-3</v>
      </c>
      <c r="I58" s="247">
        <v>10687</v>
      </c>
      <c r="J58" s="447">
        <v>5.8799999999999998E-3</v>
      </c>
    </row>
    <row r="59" spans="1:11" ht="25.5" customHeight="1">
      <c r="A59" s="250" t="s">
        <v>182</v>
      </c>
      <c r="B59" s="886" t="s">
        <v>183</v>
      </c>
      <c r="C59" s="886"/>
      <c r="D59" s="887"/>
      <c r="E59" s="247">
        <v>311</v>
      </c>
      <c r="F59" s="616">
        <v>1.9499999999999999E-3</v>
      </c>
      <c r="G59" s="247">
        <v>7049</v>
      </c>
      <c r="H59" s="616">
        <v>8.0999999999999996E-4</v>
      </c>
      <c r="I59" s="247">
        <v>2369</v>
      </c>
      <c r="J59" s="447">
        <v>1.2999999999999999E-3</v>
      </c>
    </row>
    <row r="60" spans="1:11" ht="25.5" customHeight="1">
      <c r="A60" s="250" t="s">
        <v>184</v>
      </c>
      <c r="B60" s="886" t="s">
        <v>185</v>
      </c>
      <c r="C60" s="886"/>
      <c r="D60" s="887"/>
      <c r="E60" s="247">
        <v>1774</v>
      </c>
      <c r="F60" s="616">
        <v>1.11E-2</v>
      </c>
      <c r="G60" s="247">
        <v>41931</v>
      </c>
      <c r="H60" s="616">
        <v>4.79E-3</v>
      </c>
      <c r="I60" s="247">
        <v>16151</v>
      </c>
      <c r="J60" s="447">
        <v>8.8900000000000003E-3</v>
      </c>
    </row>
    <row r="61" spans="1:11" ht="25.5" customHeight="1">
      <c r="A61" s="250" t="s">
        <v>186</v>
      </c>
      <c r="B61" s="886" t="s">
        <v>187</v>
      </c>
      <c r="C61" s="886"/>
      <c r="D61" s="887"/>
      <c r="E61" s="247">
        <v>632</v>
      </c>
      <c r="F61" s="616">
        <v>3.9500000000000004E-3</v>
      </c>
      <c r="G61" s="247">
        <v>14292</v>
      </c>
      <c r="H61" s="616">
        <v>1.6299999999999999E-3</v>
      </c>
      <c r="I61" s="247">
        <v>4973</v>
      </c>
      <c r="J61" s="447">
        <v>2.7399999999999998E-3</v>
      </c>
    </row>
    <row r="62" spans="1:11" ht="25.5" customHeight="1">
      <c r="A62" s="250" t="s">
        <v>188</v>
      </c>
      <c r="B62" s="886" t="s">
        <v>189</v>
      </c>
      <c r="C62" s="886"/>
      <c r="D62" s="887"/>
      <c r="E62" s="247">
        <v>282</v>
      </c>
      <c r="F62" s="616">
        <v>1.7600000000000001E-3</v>
      </c>
      <c r="G62" s="247">
        <v>7167</v>
      </c>
      <c r="H62" s="616">
        <v>8.1999999999999998E-4</v>
      </c>
      <c r="I62" s="247">
        <v>2102</v>
      </c>
      <c r="J62" s="447">
        <v>1.16E-3</v>
      </c>
    </row>
    <row r="63" spans="1:11" ht="25.5" customHeight="1">
      <c r="A63" s="250" t="s">
        <v>190</v>
      </c>
      <c r="B63" s="886" t="s">
        <v>191</v>
      </c>
      <c r="C63" s="886"/>
      <c r="D63" s="887"/>
      <c r="E63" s="247">
        <v>1027</v>
      </c>
      <c r="F63" s="616">
        <v>6.4200000000000004E-3</v>
      </c>
      <c r="G63" s="247">
        <v>24049</v>
      </c>
      <c r="H63" s="616">
        <v>2.7499999999999998E-3</v>
      </c>
      <c r="I63" s="247">
        <v>7302</v>
      </c>
      <c r="J63" s="447">
        <v>4.0200000000000001E-3</v>
      </c>
    </row>
    <row r="64" spans="1:11" ht="25.5" customHeight="1">
      <c r="A64" s="250" t="s">
        <v>192</v>
      </c>
      <c r="B64" s="886" t="s">
        <v>193</v>
      </c>
      <c r="C64" s="886"/>
      <c r="D64" s="887"/>
      <c r="E64" s="247">
        <v>1152</v>
      </c>
      <c r="F64" s="616">
        <v>7.2100000000000003E-3</v>
      </c>
      <c r="G64" s="247">
        <v>26162</v>
      </c>
      <c r="H64" s="616">
        <v>2.99E-3</v>
      </c>
      <c r="I64" s="247">
        <v>8666</v>
      </c>
      <c r="J64" s="447">
        <v>4.7699999999999999E-3</v>
      </c>
    </row>
    <row r="65" spans="1:10" ht="25.5" customHeight="1">
      <c r="A65" s="250" t="s">
        <v>194</v>
      </c>
      <c r="B65" s="886" t="s">
        <v>195</v>
      </c>
      <c r="C65" s="886"/>
      <c r="D65" s="887"/>
      <c r="E65" s="247">
        <v>1795</v>
      </c>
      <c r="F65" s="616">
        <v>1.123E-2</v>
      </c>
      <c r="G65" s="247">
        <v>42115</v>
      </c>
      <c r="H65" s="616">
        <v>4.81E-3</v>
      </c>
      <c r="I65" s="247">
        <v>12090</v>
      </c>
      <c r="J65" s="447">
        <v>6.6499999999999997E-3</v>
      </c>
    </row>
    <row r="66" spans="1:10" ht="25.5" customHeight="1">
      <c r="A66" s="250" t="s">
        <v>196</v>
      </c>
      <c r="B66" s="886" t="s">
        <v>197</v>
      </c>
      <c r="C66" s="886"/>
      <c r="D66" s="887"/>
      <c r="E66" s="247">
        <v>1392</v>
      </c>
      <c r="F66" s="616">
        <v>8.7100000000000007E-3</v>
      </c>
      <c r="G66" s="247">
        <v>31990</v>
      </c>
      <c r="H66" s="616">
        <v>3.65E-3</v>
      </c>
      <c r="I66" s="247">
        <v>11282</v>
      </c>
      <c r="J66" s="447">
        <v>6.2100000000000002E-3</v>
      </c>
    </row>
    <row r="67" spans="1:10" ht="25.5" customHeight="1">
      <c r="A67" s="250" t="s">
        <v>198</v>
      </c>
      <c r="B67" s="886" t="s">
        <v>199</v>
      </c>
      <c r="C67" s="886"/>
      <c r="D67" s="887"/>
      <c r="E67" s="247">
        <v>550</v>
      </c>
      <c r="F67" s="616">
        <v>3.4399999999999999E-3</v>
      </c>
      <c r="G67" s="247">
        <v>12618</v>
      </c>
      <c r="H67" s="616">
        <v>1.4400000000000001E-3</v>
      </c>
      <c r="I67" s="247">
        <v>3840</v>
      </c>
      <c r="J67" s="447">
        <v>2.1099999999999999E-3</v>
      </c>
    </row>
    <row r="68" spans="1:10" ht="25.5" customHeight="1">
      <c r="A68" s="250" t="s">
        <v>200</v>
      </c>
      <c r="B68" s="886" t="s">
        <v>201</v>
      </c>
      <c r="C68" s="886"/>
      <c r="D68" s="887"/>
      <c r="E68" s="247">
        <v>16649</v>
      </c>
      <c r="F68" s="616">
        <v>0.10414</v>
      </c>
      <c r="G68" s="247">
        <v>393715</v>
      </c>
      <c r="H68" s="616">
        <v>4.496E-2</v>
      </c>
      <c r="I68" s="247">
        <v>134203</v>
      </c>
      <c r="J68" s="447">
        <v>7.3849999999999999E-2</v>
      </c>
    </row>
    <row r="69" spans="1:10" ht="25.5" customHeight="1">
      <c r="A69" s="250" t="s">
        <v>202</v>
      </c>
      <c r="B69" s="886" t="s">
        <v>203</v>
      </c>
      <c r="C69" s="886"/>
      <c r="D69" s="887"/>
      <c r="E69" s="247">
        <v>455</v>
      </c>
      <c r="F69" s="616">
        <v>2.8500000000000001E-3</v>
      </c>
      <c r="G69" s="247">
        <v>10242</v>
      </c>
      <c r="H69" s="616">
        <v>1.17E-3</v>
      </c>
      <c r="I69" s="247">
        <v>2967</v>
      </c>
      <c r="J69" s="447">
        <v>1.6299999999999999E-3</v>
      </c>
    </row>
    <row r="70" spans="1:10" ht="25.5" customHeight="1">
      <c r="A70" s="250" t="s">
        <v>204</v>
      </c>
      <c r="B70" s="886" t="s">
        <v>205</v>
      </c>
      <c r="C70" s="886"/>
      <c r="D70" s="887"/>
      <c r="E70" s="247">
        <v>1092</v>
      </c>
      <c r="F70" s="616">
        <v>6.8300000000000001E-3</v>
      </c>
      <c r="G70" s="247">
        <v>25101</v>
      </c>
      <c r="H70" s="616">
        <v>2.8700000000000002E-3</v>
      </c>
      <c r="I70" s="247">
        <v>8164</v>
      </c>
      <c r="J70" s="447">
        <v>4.4900000000000001E-3</v>
      </c>
    </row>
    <row r="71" spans="1:10" ht="25.5" customHeight="1">
      <c r="A71" s="250" t="s">
        <v>206</v>
      </c>
      <c r="B71" s="886" t="s">
        <v>207</v>
      </c>
      <c r="C71" s="886"/>
      <c r="D71" s="887"/>
      <c r="E71" s="247">
        <v>265</v>
      </c>
      <c r="F71" s="616">
        <v>1.66E-3</v>
      </c>
      <c r="G71" s="247">
        <v>6169</v>
      </c>
      <c r="H71" s="616">
        <v>6.9999999999999999E-4</v>
      </c>
      <c r="I71" s="247">
        <v>1589</v>
      </c>
      <c r="J71" s="447">
        <v>8.7000000000000001E-4</v>
      </c>
    </row>
    <row r="72" spans="1:10" ht="25.5" customHeight="1">
      <c r="A72" s="250" t="s">
        <v>208</v>
      </c>
      <c r="B72" s="886" t="s">
        <v>209</v>
      </c>
      <c r="C72" s="886"/>
      <c r="D72" s="887"/>
      <c r="E72" s="247">
        <v>1921</v>
      </c>
      <c r="F72" s="616">
        <v>1.2019999999999999E-2</v>
      </c>
      <c r="G72" s="247">
        <v>42989</v>
      </c>
      <c r="H72" s="616">
        <v>4.9100000000000003E-3</v>
      </c>
      <c r="I72" s="247">
        <v>13878</v>
      </c>
      <c r="J72" s="447">
        <v>7.6400000000000001E-3</v>
      </c>
    </row>
    <row r="73" spans="1:10" ht="25.5" customHeight="1">
      <c r="A73" s="252" t="s">
        <v>210</v>
      </c>
      <c r="B73" s="886" t="s">
        <v>211</v>
      </c>
      <c r="C73" s="886"/>
      <c r="D73" s="887"/>
      <c r="E73" s="247">
        <v>200</v>
      </c>
      <c r="F73" s="616">
        <v>1.25E-3</v>
      </c>
      <c r="G73" s="247">
        <v>2902</v>
      </c>
      <c r="H73" s="616">
        <v>3.3E-4</v>
      </c>
      <c r="I73" s="247">
        <v>2119</v>
      </c>
      <c r="J73" s="447">
        <v>1.17E-3</v>
      </c>
    </row>
    <row r="74" spans="1:10" ht="25.5" customHeight="1">
      <c r="A74" s="252" t="s">
        <v>212</v>
      </c>
      <c r="B74" s="886" t="s">
        <v>213</v>
      </c>
      <c r="C74" s="886"/>
      <c r="D74" s="887"/>
      <c r="E74" s="247">
        <v>710</v>
      </c>
      <c r="F74" s="616">
        <v>4.4400000000000004E-3</v>
      </c>
      <c r="G74" s="247">
        <v>14471</v>
      </c>
      <c r="H74" s="616">
        <v>1.65E-3</v>
      </c>
      <c r="I74" s="247">
        <v>7130</v>
      </c>
      <c r="J74" s="447">
        <v>3.9199999999999999E-3</v>
      </c>
    </row>
    <row r="75" spans="1:10" ht="12.75" customHeight="1" thickBot="1">
      <c r="A75" s="903" t="s">
        <v>24</v>
      </c>
      <c r="B75" s="904"/>
      <c r="C75" s="904"/>
      <c r="D75" s="905"/>
      <c r="E75" s="453">
        <v>159875</v>
      </c>
      <c r="F75" s="334">
        <v>1</v>
      </c>
      <c r="G75" s="453">
        <v>8756227</v>
      </c>
      <c r="H75" s="334">
        <v>1</v>
      </c>
      <c r="I75" s="453">
        <v>1817327</v>
      </c>
      <c r="J75" s="448">
        <v>1</v>
      </c>
    </row>
    <row r="76" spans="1:10" ht="12.75" customHeight="1">
      <c r="A76" s="900" t="s">
        <v>327</v>
      </c>
      <c r="B76" s="901"/>
      <c r="C76" s="901"/>
      <c r="D76" s="901"/>
      <c r="E76" s="901"/>
      <c r="F76" s="901"/>
      <c r="G76" s="901"/>
      <c r="H76" s="901"/>
      <c r="I76" s="901"/>
      <c r="J76" s="902"/>
    </row>
    <row r="77" spans="1:10" ht="25.5" customHeight="1">
      <c r="A77" s="251" t="s">
        <v>214</v>
      </c>
      <c r="B77" s="886" t="s">
        <v>91</v>
      </c>
      <c r="C77" s="886"/>
      <c r="D77" s="887"/>
      <c r="E77" s="247">
        <v>3698</v>
      </c>
      <c r="F77" s="616">
        <v>0.11226999999999999</v>
      </c>
      <c r="G77" s="247">
        <v>198681</v>
      </c>
      <c r="H77" s="92">
        <v>0.26705000000000001</v>
      </c>
      <c r="I77" s="247">
        <v>36452</v>
      </c>
      <c r="J77" s="248">
        <v>0.14965000000000001</v>
      </c>
    </row>
    <row r="78" spans="1:10" ht="25.5" customHeight="1">
      <c r="A78" s="250" t="s">
        <v>215</v>
      </c>
      <c r="B78" s="886" t="s">
        <v>363</v>
      </c>
      <c r="C78" s="886"/>
      <c r="D78" s="887"/>
      <c r="E78" s="247">
        <v>17137</v>
      </c>
      <c r="F78" s="616">
        <v>0.52027999999999996</v>
      </c>
      <c r="G78" s="247">
        <v>216712</v>
      </c>
      <c r="H78" s="616">
        <v>0.29127999999999998</v>
      </c>
      <c r="I78" s="247">
        <v>115413</v>
      </c>
      <c r="J78" s="447">
        <v>0.47382999999999997</v>
      </c>
    </row>
    <row r="79" spans="1:10" ht="25.5" customHeight="1">
      <c r="A79" s="250" t="s">
        <v>216</v>
      </c>
      <c r="B79" s="886" t="s">
        <v>364</v>
      </c>
      <c r="C79" s="886"/>
      <c r="D79" s="887"/>
      <c r="E79" s="247">
        <v>1523</v>
      </c>
      <c r="F79" s="616">
        <v>4.6240000000000003E-2</v>
      </c>
      <c r="G79" s="247">
        <v>26166</v>
      </c>
      <c r="H79" s="616">
        <v>3.517E-2</v>
      </c>
      <c r="I79" s="247">
        <v>9035</v>
      </c>
      <c r="J79" s="447">
        <v>3.7089999999999998E-2</v>
      </c>
    </row>
    <row r="80" spans="1:10" ht="25.5" customHeight="1">
      <c r="A80" s="250" t="s">
        <v>217</v>
      </c>
      <c r="B80" s="886" t="s">
        <v>365</v>
      </c>
      <c r="C80" s="886"/>
      <c r="D80" s="887"/>
      <c r="E80" s="247">
        <v>1265</v>
      </c>
      <c r="F80" s="616">
        <v>3.841E-2</v>
      </c>
      <c r="G80" s="247">
        <v>23281</v>
      </c>
      <c r="H80" s="616">
        <v>3.1289999999999998E-2</v>
      </c>
      <c r="I80" s="247">
        <v>8987</v>
      </c>
      <c r="J80" s="447">
        <v>3.6900000000000002E-2</v>
      </c>
    </row>
    <row r="81" spans="1:10" ht="25.5" customHeight="1">
      <c r="A81" s="250" t="s">
        <v>218</v>
      </c>
      <c r="B81" s="886" t="s">
        <v>219</v>
      </c>
      <c r="C81" s="886"/>
      <c r="D81" s="887"/>
      <c r="E81" s="247">
        <v>2523</v>
      </c>
      <c r="F81" s="616">
        <v>7.6600000000000001E-2</v>
      </c>
      <c r="G81" s="247">
        <v>100974</v>
      </c>
      <c r="H81" s="616">
        <v>0.13572000000000001</v>
      </c>
      <c r="I81" s="247">
        <v>12405</v>
      </c>
      <c r="J81" s="447">
        <v>5.0930000000000003E-2</v>
      </c>
    </row>
    <row r="82" spans="1:10" ht="25.5" customHeight="1">
      <c r="A82" s="250" t="s">
        <v>220</v>
      </c>
      <c r="B82" s="886" t="s">
        <v>221</v>
      </c>
      <c r="C82" s="886"/>
      <c r="D82" s="887"/>
      <c r="E82" s="247">
        <v>576</v>
      </c>
      <c r="F82" s="616">
        <v>1.7489999999999999E-2</v>
      </c>
      <c r="G82" s="247">
        <v>11998</v>
      </c>
      <c r="H82" s="616">
        <v>1.6129999999999999E-2</v>
      </c>
      <c r="I82" s="247">
        <v>4810</v>
      </c>
      <c r="J82" s="447">
        <v>1.975E-2</v>
      </c>
    </row>
    <row r="83" spans="1:10" ht="25.5" customHeight="1">
      <c r="A83" s="250" t="s">
        <v>222</v>
      </c>
      <c r="B83" s="886" t="s">
        <v>367</v>
      </c>
      <c r="C83" s="886"/>
      <c r="D83" s="887"/>
      <c r="E83" s="247">
        <v>2472</v>
      </c>
      <c r="F83" s="616">
        <v>7.5050000000000006E-2</v>
      </c>
      <c r="G83" s="247">
        <v>39305</v>
      </c>
      <c r="H83" s="616">
        <v>5.2830000000000002E-2</v>
      </c>
      <c r="I83" s="247">
        <v>18514</v>
      </c>
      <c r="J83" s="447">
        <v>7.6009999999999994E-2</v>
      </c>
    </row>
    <row r="84" spans="1:10" ht="25.5" customHeight="1">
      <c r="A84" s="250" t="s">
        <v>223</v>
      </c>
      <c r="B84" s="886" t="s">
        <v>224</v>
      </c>
      <c r="C84" s="886"/>
      <c r="D84" s="887"/>
      <c r="E84" s="247">
        <v>1467</v>
      </c>
      <c r="F84" s="616">
        <v>4.4540000000000003E-2</v>
      </c>
      <c r="G84" s="247">
        <v>21679</v>
      </c>
      <c r="H84" s="616">
        <v>2.9139999999999999E-2</v>
      </c>
      <c r="I84" s="247">
        <v>12233</v>
      </c>
      <c r="J84" s="447">
        <v>5.0220000000000001E-2</v>
      </c>
    </row>
    <row r="85" spans="1:10" ht="25.5" customHeight="1">
      <c r="A85" s="250" t="s">
        <v>225</v>
      </c>
      <c r="B85" s="886" t="s">
        <v>226</v>
      </c>
      <c r="C85" s="886"/>
      <c r="D85" s="887"/>
      <c r="E85" s="247">
        <v>2277</v>
      </c>
      <c r="F85" s="616">
        <v>6.9129999999999997E-2</v>
      </c>
      <c r="G85" s="247">
        <v>105198</v>
      </c>
      <c r="H85" s="616">
        <v>0.1414</v>
      </c>
      <c r="I85" s="247">
        <v>25725</v>
      </c>
      <c r="J85" s="447">
        <v>0.10561</v>
      </c>
    </row>
    <row r="86" spans="1:10" ht="12" customHeight="1" thickBot="1">
      <c r="A86" s="908" t="s">
        <v>24</v>
      </c>
      <c r="B86" s="909"/>
      <c r="C86" s="909"/>
      <c r="D86" s="910"/>
      <c r="E86" s="453">
        <v>32938</v>
      </c>
      <c r="F86" s="334">
        <v>1</v>
      </c>
      <c r="G86" s="453">
        <v>743994</v>
      </c>
      <c r="H86" s="334">
        <v>1</v>
      </c>
      <c r="I86" s="453">
        <v>243574</v>
      </c>
      <c r="J86" s="448">
        <v>1</v>
      </c>
    </row>
    <row r="87" spans="1:10" ht="12" customHeight="1">
      <c r="A87" s="900" t="s">
        <v>38</v>
      </c>
      <c r="B87" s="901"/>
      <c r="C87" s="901"/>
      <c r="D87" s="901"/>
      <c r="E87" s="901"/>
      <c r="F87" s="901"/>
      <c r="G87" s="901"/>
      <c r="H87" s="901"/>
      <c r="I87" s="901"/>
      <c r="J87" s="902"/>
    </row>
    <row r="88" spans="1:10" ht="25.5" customHeight="1">
      <c r="A88" s="256" t="s">
        <v>227</v>
      </c>
      <c r="B88" s="886" t="s">
        <v>335</v>
      </c>
      <c r="C88" s="886"/>
      <c r="D88" s="887"/>
      <c r="E88" s="247">
        <v>2547</v>
      </c>
      <c r="F88" s="616">
        <v>0.34261999999999998</v>
      </c>
      <c r="G88" s="247">
        <v>114643</v>
      </c>
      <c r="H88" s="616">
        <v>0.15307999999999999</v>
      </c>
      <c r="I88" s="247">
        <v>30937</v>
      </c>
      <c r="J88" s="447">
        <v>0.40243000000000001</v>
      </c>
    </row>
    <row r="89" spans="1:10" ht="25.5" customHeight="1">
      <c r="A89" s="257" t="s">
        <v>228</v>
      </c>
      <c r="B89" s="886" t="s">
        <v>229</v>
      </c>
      <c r="C89" s="886"/>
      <c r="D89" s="887"/>
      <c r="E89" s="247">
        <v>956</v>
      </c>
      <c r="F89" s="616">
        <v>0.12859999999999999</v>
      </c>
      <c r="G89" s="247">
        <v>245422</v>
      </c>
      <c r="H89" s="616">
        <v>0.32769999999999999</v>
      </c>
      <c r="I89" s="247">
        <v>10836</v>
      </c>
      <c r="J89" s="447">
        <v>0.14094999999999999</v>
      </c>
    </row>
    <row r="90" spans="1:10" ht="25.5" customHeight="1">
      <c r="A90" s="257" t="s">
        <v>230</v>
      </c>
      <c r="B90" s="886" t="s">
        <v>231</v>
      </c>
      <c r="C90" s="886"/>
      <c r="D90" s="887"/>
      <c r="E90" s="247">
        <v>630</v>
      </c>
      <c r="F90" s="616">
        <v>8.4750000000000006E-2</v>
      </c>
      <c r="G90" s="247">
        <v>217474</v>
      </c>
      <c r="H90" s="616">
        <v>0.29038999999999998</v>
      </c>
      <c r="I90" s="247">
        <v>7916</v>
      </c>
      <c r="J90" s="447">
        <v>0.10297000000000001</v>
      </c>
    </row>
    <row r="91" spans="1:10" ht="25.5" customHeight="1">
      <c r="A91" s="257" t="s">
        <v>232</v>
      </c>
      <c r="B91" s="886" t="s">
        <v>354</v>
      </c>
      <c r="C91" s="886"/>
      <c r="D91" s="887"/>
      <c r="E91" s="247">
        <v>7</v>
      </c>
      <c r="F91" s="616">
        <v>9.3999999999999997E-4</v>
      </c>
      <c r="G91" s="247">
        <v>2589</v>
      </c>
      <c r="H91" s="616">
        <v>3.46E-3</v>
      </c>
      <c r="I91" s="247">
        <v>71</v>
      </c>
      <c r="J91" s="447">
        <v>9.2000000000000003E-4</v>
      </c>
    </row>
    <row r="92" spans="1:10" ht="25.5" customHeight="1">
      <c r="A92" s="257" t="s">
        <v>233</v>
      </c>
      <c r="B92" s="886" t="s">
        <v>355</v>
      </c>
      <c r="C92" s="886"/>
      <c r="D92" s="887"/>
      <c r="E92" s="247">
        <v>153</v>
      </c>
      <c r="F92" s="616">
        <v>2.0580000000000001E-2</v>
      </c>
      <c r="G92" s="247">
        <v>81470</v>
      </c>
      <c r="H92" s="616">
        <v>0.10878</v>
      </c>
      <c r="I92" s="247">
        <v>1664</v>
      </c>
      <c r="J92" s="447">
        <v>2.1649999999999999E-2</v>
      </c>
    </row>
    <row r="93" spans="1:10" ht="25.5" customHeight="1">
      <c r="A93" s="257" t="s">
        <v>234</v>
      </c>
      <c r="B93" s="886" t="s">
        <v>356</v>
      </c>
      <c r="C93" s="886"/>
      <c r="D93" s="887"/>
      <c r="E93" s="247">
        <v>2</v>
      </c>
      <c r="F93" s="616">
        <v>2.7E-4</v>
      </c>
      <c r="G93" s="247">
        <v>115</v>
      </c>
      <c r="H93" s="616">
        <v>1.4999999999999999E-4</v>
      </c>
      <c r="I93" s="247">
        <v>2</v>
      </c>
      <c r="J93" s="447">
        <v>3.0000000000000001E-5</v>
      </c>
    </row>
    <row r="94" spans="1:10" ht="25.5" customHeight="1">
      <c r="A94" s="257" t="s">
        <v>235</v>
      </c>
      <c r="B94" s="886" t="s">
        <v>395</v>
      </c>
      <c r="C94" s="886"/>
      <c r="D94" s="887"/>
      <c r="E94" s="247">
        <v>32</v>
      </c>
      <c r="F94" s="616">
        <v>4.3E-3</v>
      </c>
      <c r="G94" s="247">
        <v>10039</v>
      </c>
      <c r="H94" s="616">
        <v>1.34E-2</v>
      </c>
      <c r="I94" s="247">
        <v>388</v>
      </c>
      <c r="J94" s="447">
        <v>5.0499999999999998E-3</v>
      </c>
    </row>
    <row r="95" spans="1:10" ht="25.5" customHeight="1">
      <c r="A95" s="257" t="s">
        <v>236</v>
      </c>
      <c r="B95" s="886" t="s">
        <v>237</v>
      </c>
      <c r="C95" s="886"/>
      <c r="D95" s="887"/>
      <c r="E95" s="247">
        <v>3004</v>
      </c>
      <c r="F95" s="616">
        <v>0.40409</v>
      </c>
      <c r="G95" s="247">
        <v>74404</v>
      </c>
      <c r="H95" s="616">
        <v>9.9349999999999994E-2</v>
      </c>
      <c r="I95" s="247">
        <v>23697</v>
      </c>
      <c r="J95" s="447">
        <v>0.30825000000000002</v>
      </c>
    </row>
    <row r="96" spans="1:10" ht="25.5" customHeight="1">
      <c r="A96" s="257" t="s">
        <v>238</v>
      </c>
      <c r="B96" s="886" t="s">
        <v>239</v>
      </c>
      <c r="C96" s="886"/>
      <c r="D96" s="887"/>
      <c r="E96" s="247">
        <v>103</v>
      </c>
      <c r="F96" s="616">
        <v>1.3860000000000001E-2</v>
      </c>
      <c r="G96" s="247">
        <v>2756</v>
      </c>
      <c r="H96" s="616">
        <v>3.6800000000000001E-3</v>
      </c>
      <c r="I96" s="247">
        <v>1365</v>
      </c>
      <c r="J96" s="447">
        <v>1.7760000000000001E-2</v>
      </c>
    </row>
    <row r="97" spans="1:10" ht="12.75" customHeight="1" thickBot="1">
      <c r="A97" s="908" t="s">
        <v>24</v>
      </c>
      <c r="B97" s="909"/>
      <c r="C97" s="909"/>
      <c r="D97" s="910"/>
      <c r="E97" s="453">
        <v>7434</v>
      </c>
      <c r="F97" s="334">
        <v>1</v>
      </c>
      <c r="G97" s="453">
        <v>748912</v>
      </c>
      <c r="H97" s="334">
        <v>1</v>
      </c>
      <c r="I97" s="453">
        <v>76876</v>
      </c>
      <c r="J97" s="448">
        <v>1</v>
      </c>
    </row>
    <row r="98" spans="1:10">
      <c r="A98" s="916" t="s">
        <v>39</v>
      </c>
      <c r="B98" s="917"/>
      <c r="C98" s="917"/>
      <c r="D98" s="917"/>
      <c r="E98" s="917"/>
      <c r="F98" s="917"/>
      <c r="G98" s="917"/>
      <c r="H98" s="917"/>
      <c r="I98" s="917"/>
      <c r="J98" s="918"/>
    </row>
    <row r="99" spans="1:10" ht="25.5" customHeight="1">
      <c r="A99" s="258" t="s">
        <v>240</v>
      </c>
      <c r="B99" s="911" t="s">
        <v>91</v>
      </c>
      <c r="C99" s="911"/>
      <c r="D99" s="912"/>
      <c r="E99" s="260">
        <v>1193</v>
      </c>
      <c r="F99" s="454">
        <v>0.18870999999999999</v>
      </c>
      <c r="G99" s="247">
        <v>60467</v>
      </c>
      <c r="H99" s="454">
        <v>0.15214</v>
      </c>
      <c r="I99" s="247">
        <v>13183</v>
      </c>
      <c r="J99" s="447">
        <v>0.2281</v>
      </c>
    </row>
    <row r="100" spans="1:10" ht="25.5" customHeight="1">
      <c r="A100" s="259" t="s">
        <v>241</v>
      </c>
      <c r="B100" s="911" t="s">
        <v>242</v>
      </c>
      <c r="C100" s="911"/>
      <c r="D100" s="912"/>
      <c r="E100" s="260">
        <v>2357</v>
      </c>
      <c r="F100" s="454">
        <v>0.37282999999999999</v>
      </c>
      <c r="G100" s="247">
        <v>126845</v>
      </c>
      <c r="H100" s="454">
        <v>0.31914999999999999</v>
      </c>
      <c r="I100" s="247">
        <v>18389</v>
      </c>
      <c r="J100" s="447">
        <v>0.31817000000000001</v>
      </c>
    </row>
    <row r="101" spans="1:10" ht="25.5" customHeight="1">
      <c r="A101" s="259" t="s">
        <v>243</v>
      </c>
      <c r="B101" s="911" t="s">
        <v>244</v>
      </c>
      <c r="C101" s="911"/>
      <c r="D101" s="912"/>
      <c r="E101" s="260">
        <v>512</v>
      </c>
      <c r="F101" s="454">
        <v>8.0990000000000006E-2</v>
      </c>
      <c r="G101" s="247">
        <v>12792</v>
      </c>
      <c r="H101" s="454">
        <v>3.2190000000000003E-2</v>
      </c>
      <c r="I101" s="247">
        <v>4130</v>
      </c>
      <c r="J101" s="447">
        <v>7.1459999999999996E-2</v>
      </c>
    </row>
    <row r="102" spans="1:10" ht="25.5" customHeight="1">
      <c r="A102" s="259" t="s">
        <v>245</v>
      </c>
      <c r="B102" s="911" t="s">
        <v>246</v>
      </c>
      <c r="C102" s="911"/>
      <c r="D102" s="912"/>
      <c r="E102" s="260">
        <v>1091</v>
      </c>
      <c r="F102" s="454">
        <v>0.17257</v>
      </c>
      <c r="G102" s="247">
        <v>50016</v>
      </c>
      <c r="H102" s="454">
        <v>0.12584999999999999</v>
      </c>
      <c r="I102" s="247">
        <v>11289</v>
      </c>
      <c r="J102" s="447">
        <v>0.19531999999999999</v>
      </c>
    </row>
    <row r="103" spans="1:10" ht="25.5" customHeight="1">
      <c r="A103" s="259"/>
      <c r="B103" s="617"/>
      <c r="C103" s="911" t="s">
        <v>247</v>
      </c>
      <c r="D103" s="912"/>
      <c r="E103" s="260">
        <v>327</v>
      </c>
      <c r="F103" s="454">
        <v>0.29973</v>
      </c>
      <c r="G103" s="247">
        <v>33539</v>
      </c>
      <c r="H103" s="454">
        <v>0.67057</v>
      </c>
      <c r="I103" s="247">
        <v>4318</v>
      </c>
      <c r="J103" s="447">
        <v>0.38250000000000001</v>
      </c>
    </row>
    <row r="104" spans="1:10" ht="25.5" customHeight="1">
      <c r="A104" s="259" t="s">
        <v>248</v>
      </c>
      <c r="B104" s="911" t="s">
        <v>249</v>
      </c>
      <c r="C104" s="911"/>
      <c r="D104" s="912"/>
      <c r="E104" s="260">
        <v>1169</v>
      </c>
      <c r="F104" s="454">
        <v>0.18490999999999999</v>
      </c>
      <c r="G104" s="247">
        <v>147321</v>
      </c>
      <c r="H104" s="454">
        <v>0.37067</v>
      </c>
      <c r="I104" s="247">
        <v>10805</v>
      </c>
      <c r="J104" s="447">
        <v>0.18695000000000001</v>
      </c>
    </row>
    <row r="105" spans="1:10" ht="13.5" thickBot="1">
      <c r="A105" s="913" t="s">
        <v>24</v>
      </c>
      <c r="B105" s="914"/>
      <c r="C105" s="914"/>
      <c r="D105" s="915"/>
      <c r="E105" s="455">
        <v>6322</v>
      </c>
      <c r="F105" s="315">
        <v>1</v>
      </c>
      <c r="G105" s="453">
        <v>397441</v>
      </c>
      <c r="H105" s="315">
        <v>1</v>
      </c>
      <c r="I105" s="453">
        <v>57796</v>
      </c>
      <c r="J105" s="448">
        <v>1</v>
      </c>
    </row>
    <row r="106" spans="1:10" s="549" customFormat="1">
      <c r="B106" s="545"/>
      <c r="C106" s="545"/>
      <c r="D106" s="545"/>
      <c r="E106" s="618"/>
      <c r="G106" s="618"/>
      <c r="I106" s="618"/>
    </row>
    <row r="107" spans="1:10" s="547" customFormat="1" ht="11.25">
      <c r="A107" s="547" t="str">
        <f>"Anmerkungen. Datengrundlage: Volkshochschul-Statistik "&amp;Hilfswerte!B1&amp;"; Basis: "&amp;Tabelle1!$C$36&amp;" vhs."</f>
        <v>Anmerkungen. Datengrundlage: Volkshochschul-Statistik 2023; Basis: 822 vhs.</v>
      </c>
      <c r="E107" s="619"/>
      <c r="G107" s="619"/>
      <c r="I107" s="619"/>
    </row>
    <row r="108" spans="1:10" s="549" customFormat="1">
      <c r="B108" s="545"/>
      <c r="C108" s="545"/>
      <c r="D108" s="545"/>
      <c r="E108" s="618"/>
      <c r="G108" s="618"/>
      <c r="I108" s="618"/>
    </row>
    <row r="109" spans="1:10" s="549" customFormat="1">
      <c r="A109" s="547" t="s">
        <v>545</v>
      </c>
      <c r="B109" s="545"/>
      <c r="C109" s="545"/>
      <c r="D109" s="545"/>
      <c r="E109" s="545"/>
      <c r="F109" s="545"/>
      <c r="G109" s="402"/>
      <c r="I109" s="618"/>
    </row>
    <row r="110" spans="1:10" s="549" customFormat="1">
      <c r="A110" s="547" t="s">
        <v>546</v>
      </c>
      <c r="B110" s="545"/>
      <c r="C110" s="545"/>
      <c r="D110" s="545"/>
      <c r="E110" s="775" t="s">
        <v>541</v>
      </c>
      <c r="F110" s="775"/>
      <c r="G110" s="775"/>
      <c r="I110" s="618"/>
    </row>
    <row r="111" spans="1:10" s="549" customFormat="1">
      <c r="A111" s="548"/>
      <c r="B111" s="545"/>
      <c r="C111" s="545"/>
      <c r="D111" s="545"/>
      <c r="E111" s="545"/>
      <c r="F111" s="545"/>
      <c r="G111" s="402"/>
      <c r="I111" s="618"/>
    </row>
    <row r="112" spans="1:10" s="549" customFormat="1">
      <c r="A112" s="766" t="s">
        <v>547</v>
      </c>
      <c r="B112" s="766"/>
      <c r="C112" s="766"/>
      <c r="D112" s="766"/>
      <c r="E112" s="766"/>
      <c r="F112" s="545"/>
      <c r="G112" s="402"/>
      <c r="I112" s="618"/>
    </row>
  </sheetData>
  <mergeCells count="110">
    <mergeCell ref="A112:E112"/>
    <mergeCell ref="C103:D103"/>
    <mergeCell ref="B104:D104"/>
    <mergeCell ref="A105:D105"/>
    <mergeCell ref="A97:D97"/>
    <mergeCell ref="A98:J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A86:D86"/>
    <mergeCell ref="A87:J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A75:D75"/>
    <mergeCell ref="A76:J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C49"/>
    <mergeCell ref="C50:D50"/>
    <mergeCell ref="B51:D51"/>
    <mergeCell ref="B52:D52"/>
    <mergeCell ref="B53:D53"/>
    <mergeCell ref="B54:D54"/>
    <mergeCell ref="B45:D45"/>
    <mergeCell ref="B46:D46"/>
    <mergeCell ref="B47:D47"/>
    <mergeCell ref="C48:D48"/>
    <mergeCell ref="B37:D37"/>
    <mergeCell ref="B38:D38"/>
    <mergeCell ref="B39:D39"/>
    <mergeCell ref="B40:D40"/>
    <mergeCell ref="A41:D41"/>
    <mergeCell ref="A42:J42"/>
    <mergeCell ref="B36:D36"/>
    <mergeCell ref="B25:D25"/>
    <mergeCell ref="B26:D26"/>
    <mergeCell ref="B27:D27"/>
    <mergeCell ref="B28:D28"/>
    <mergeCell ref="B29:D29"/>
    <mergeCell ref="B30:D30"/>
    <mergeCell ref="B43:D43"/>
    <mergeCell ref="B44:D44"/>
    <mergeCell ref="B15:D15"/>
    <mergeCell ref="A16:D16"/>
    <mergeCell ref="A17:J17"/>
    <mergeCell ref="B18:D18"/>
    <mergeCell ref="B31:D31"/>
    <mergeCell ref="A32:D32"/>
    <mergeCell ref="A33:J33"/>
    <mergeCell ref="B34:D34"/>
    <mergeCell ref="B35:D35"/>
    <mergeCell ref="B7:D7"/>
    <mergeCell ref="B8:D8"/>
    <mergeCell ref="B9:D9"/>
    <mergeCell ref="B10:D10"/>
    <mergeCell ref="B11:D11"/>
    <mergeCell ref="B12:D12"/>
    <mergeCell ref="E110:G110"/>
    <mergeCell ref="A1:J1"/>
    <mergeCell ref="A2:D2"/>
    <mergeCell ref="E2:F2"/>
    <mergeCell ref="G2:H2"/>
    <mergeCell ref="I2:J2"/>
    <mergeCell ref="A3:J3"/>
    <mergeCell ref="B4:D4"/>
    <mergeCell ref="B5:D5"/>
    <mergeCell ref="B6:D6"/>
    <mergeCell ref="B19:D19"/>
    <mergeCell ref="B20:D20"/>
    <mergeCell ref="B21:D21"/>
    <mergeCell ref="B22:D22"/>
    <mergeCell ref="B23:D23"/>
    <mergeCell ref="B24:D24"/>
    <mergeCell ref="B13:D13"/>
    <mergeCell ref="B14:D14"/>
  </mergeCells>
  <conditionalFormatting sqref="L4">
    <cfRule type="cellIs" dxfId="405" priority="1" stopIfTrue="1" operator="equal">
      <formula>1</formula>
    </cfRule>
    <cfRule type="cellIs" dxfId="404" priority="2" stopIfTrue="1" operator="lessThan">
      <formula>0.0005</formula>
    </cfRule>
  </conditionalFormatting>
  <hyperlinks>
    <hyperlink ref="E110" r:id="rId1" xr:uid="{D16C0DC2-7AD5-4EE9-AD31-4F24D4E67789}"/>
    <hyperlink ref="E110:G110" r:id="rId2" display="http://dx.doi.org/10.4232/1.14582 " xr:uid="{A9A93E2A-6B7B-4A91-ACF5-7F155A5FA4A1}"/>
    <hyperlink ref="A112" r:id="rId3" display="Publikation und Tabellen stehen unter der Lizenz CC BY-SA DEED 4.0." xr:uid="{4ECFAC69-C421-4CC8-A0BF-2278C1533966}"/>
    <hyperlink ref="A112:E112" r:id="rId4" display="Die Tabellen stehen unter der Lizenz CC BY-SA DEED 4.0." xr:uid="{8C6C3BB4-6A1E-457F-A171-C4A819B57094}"/>
  </hyperlinks>
  <pageMargins left="0.78740157480314965" right="0.78740157480314965" top="0.98425196850393704" bottom="0.98425196850393704" header="0.51181102362204722" footer="0.51181102362204722"/>
  <pageSetup paperSize="9" scale="66" orientation="portrait" r:id="rId5"/>
  <headerFooter scaleWithDoc="0" alignWithMargins="0"/>
  <rowBreaks count="2" manualBreakCount="2">
    <brk id="41" max="10" man="1"/>
    <brk id="75" max="10" man="1"/>
  </rowBreaks>
  <legacyDrawingHF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5687-FBD1-4301-9342-03DBC5C9B0F9}">
  <sheetPr>
    <pageSetUpPr fitToPage="1"/>
  </sheetPr>
  <dimension ref="A1:N46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7.85546875" customWidth="1"/>
    <col min="2" max="13" width="9.7109375" customWidth="1"/>
    <col min="14" max="14" width="2.7109375" style="549" customWidth="1"/>
  </cols>
  <sheetData>
    <row r="1" spans="1:13" ht="39.950000000000003" customHeight="1" thickBot="1">
      <c r="A1" s="767" t="str">
        <f>"Tabelle 9.1: Kurse, Unterrichtsstunden und Belegungen nach Ländern " &amp;Hilfswerte!B1&amp; ": Alphabetisierungskurse"</f>
        <v>Tabelle 9.1: Kurse, Unterrichtsstunden und Belegungen nach Ländern 2023: Alphabetisierungskurse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2" spans="1:13" ht="36" customHeight="1">
      <c r="A2" s="921" t="s">
        <v>12</v>
      </c>
      <c r="B2" s="924" t="s">
        <v>438</v>
      </c>
      <c r="C2" s="925"/>
      <c r="D2" s="925"/>
      <c r="E2" s="928" t="s">
        <v>390</v>
      </c>
      <c r="F2" s="928"/>
      <c r="G2" s="928"/>
      <c r="H2" s="928"/>
      <c r="I2" s="928"/>
      <c r="J2" s="928"/>
      <c r="K2" s="928"/>
      <c r="L2" s="928"/>
      <c r="M2" s="929"/>
    </row>
    <row r="3" spans="1:13" ht="25.5" customHeight="1">
      <c r="A3" s="922"/>
      <c r="B3" s="926"/>
      <c r="C3" s="927"/>
      <c r="D3" s="927"/>
      <c r="E3" s="930" t="s">
        <v>250</v>
      </c>
      <c r="F3" s="931"/>
      <c r="G3" s="932"/>
      <c r="H3" s="930" t="s">
        <v>251</v>
      </c>
      <c r="I3" s="931"/>
      <c r="J3" s="932"/>
      <c r="K3" s="930" t="s">
        <v>252</v>
      </c>
      <c r="L3" s="931"/>
      <c r="M3" s="933"/>
    </row>
    <row r="4" spans="1:13" ht="54" customHeight="1">
      <c r="A4" s="922"/>
      <c r="B4" s="926"/>
      <c r="C4" s="927"/>
      <c r="D4" s="927"/>
      <c r="E4" s="934" t="s">
        <v>253</v>
      </c>
      <c r="F4" s="935"/>
      <c r="G4" s="936"/>
      <c r="H4" s="934" t="s">
        <v>254</v>
      </c>
      <c r="I4" s="935"/>
      <c r="J4" s="936"/>
      <c r="K4" s="937" t="s">
        <v>242</v>
      </c>
      <c r="L4" s="937"/>
      <c r="M4" s="938"/>
    </row>
    <row r="5" spans="1:13" ht="22.5">
      <c r="A5" s="923"/>
      <c r="B5" s="620" t="s">
        <v>16</v>
      </c>
      <c r="C5" s="620" t="s">
        <v>437</v>
      </c>
      <c r="D5" s="568" t="s">
        <v>18</v>
      </c>
      <c r="E5" s="621" t="s">
        <v>16</v>
      </c>
      <c r="F5" s="620" t="s">
        <v>437</v>
      </c>
      <c r="G5" s="622" t="s">
        <v>18</v>
      </c>
      <c r="H5" s="621" t="s">
        <v>16</v>
      </c>
      <c r="I5" s="620" t="s">
        <v>437</v>
      </c>
      <c r="J5" s="622" t="s">
        <v>18</v>
      </c>
      <c r="K5" s="621" t="s">
        <v>16</v>
      </c>
      <c r="L5" s="620" t="s">
        <v>437</v>
      </c>
      <c r="M5" s="623" t="s">
        <v>18</v>
      </c>
    </row>
    <row r="6" spans="1:13">
      <c r="A6" s="920" t="s">
        <v>61</v>
      </c>
      <c r="B6" s="181">
        <v>1109</v>
      </c>
      <c r="C6" s="181">
        <v>96449</v>
      </c>
      <c r="D6" s="191">
        <v>13922</v>
      </c>
      <c r="E6" s="181">
        <v>819</v>
      </c>
      <c r="F6" s="181">
        <v>81644</v>
      </c>
      <c r="G6" s="191">
        <v>11359</v>
      </c>
      <c r="H6" s="181">
        <v>81</v>
      </c>
      <c r="I6" s="181">
        <v>6258</v>
      </c>
      <c r="J6" s="191">
        <v>1075</v>
      </c>
      <c r="K6" s="181">
        <v>209</v>
      </c>
      <c r="L6" s="181">
        <v>8547</v>
      </c>
      <c r="M6" s="224">
        <v>1488</v>
      </c>
    </row>
    <row r="7" spans="1:13">
      <c r="A7" s="919"/>
      <c r="B7" s="41">
        <v>1</v>
      </c>
      <c r="C7" s="42">
        <v>1</v>
      </c>
      <c r="D7" s="42">
        <v>1</v>
      </c>
      <c r="E7" s="43">
        <v>0.73850000000000005</v>
      </c>
      <c r="F7" s="39">
        <v>0.84650000000000003</v>
      </c>
      <c r="G7" s="39">
        <v>0.81589999999999996</v>
      </c>
      <c r="H7" s="43">
        <v>7.3039999999999994E-2</v>
      </c>
      <c r="I7" s="39">
        <v>6.4879999999999993E-2</v>
      </c>
      <c r="J7" s="39">
        <v>7.7219999999999997E-2</v>
      </c>
      <c r="K7" s="43">
        <v>0.18845999999999999</v>
      </c>
      <c r="L7" s="39">
        <v>8.8620000000000004E-2</v>
      </c>
      <c r="M7" s="47">
        <v>0.10688</v>
      </c>
    </row>
    <row r="8" spans="1:13">
      <c r="A8" s="919" t="s">
        <v>62</v>
      </c>
      <c r="B8" s="181">
        <v>719</v>
      </c>
      <c r="C8" s="181">
        <v>79742</v>
      </c>
      <c r="D8" s="191">
        <v>9364</v>
      </c>
      <c r="E8" s="181">
        <v>421</v>
      </c>
      <c r="F8" s="181">
        <v>43442</v>
      </c>
      <c r="G8" s="191">
        <v>6006</v>
      </c>
      <c r="H8" s="181">
        <v>84</v>
      </c>
      <c r="I8" s="181">
        <v>12764</v>
      </c>
      <c r="J8" s="191">
        <v>1148</v>
      </c>
      <c r="K8" s="181">
        <v>214</v>
      </c>
      <c r="L8" s="181">
        <v>23536</v>
      </c>
      <c r="M8" s="224">
        <v>2210</v>
      </c>
    </row>
    <row r="9" spans="1:13">
      <c r="A9" s="919"/>
      <c r="B9" s="41">
        <v>1</v>
      </c>
      <c r="C9" s="42">
        <v>1</v>
      </c>
      <c r="D9" s="42">
        <v>1</v>
      </c>
      <c r="E9" s="43">
        <v>0.58553999999999995</v>
      </c>
      <c r="F9" s="39">
        <v>0.54478000000000004</v>
      </c>
      <c r="G9" s="39">
        <v>0.64139000000000002</v>
      </c>
      <c r="H9" s="43">
        <v>0.11683</v>
      </c>
      <c r="I9" s="39">
        <v>0.16006999999999999</v>
      </c>
      <c r="J9" s="39">
        <v>0.1226</v>
      </c>
      <c r="K9" s="43">
        <v>0.29764000000000002</v>
      </c>
      <c r="L9" s="39">
        <v>0.29515000000000002</v>
      </c>
      <c r="M9" s="47">
        <v>0.23601</v>
      </c>
    </row>
    <row r="10" spans="1:13">
      <c r="A10" s="919" t="s">
        <v>63</v>
      </c>
      <c r="B10" s="181">
        <v>517</v>
      </c>
      <c r="C10" s="181">
        <v>46082</v>
      </c>
      <c r="D10" s="191">
        <v>5058</v>
      </c>
      <c r="E10" s="181">
        <v>190</v>
      </c>
      <c r="F10" s="181">
        <v>18900</v>
      </c>
      <c r="G10" s="191">
        <v>2216</v>
      </c>
      <c r="H10" s="181">
        <v>155</v>
      </c>
      <c r="I10" s="181">
        <v>17230</v>
      </c>
      <c r="J10" s="191">
        <v>1627</v>
      </c>
      <c r="K10" s="181">
        <v>172</v>
      </c>
      <c r="L10" s="181">
        <v>9952</v>
      </c>
      <c r="M10" s="224">
        <v>1215</v>
      </c>
    </row>
    <row r="11" spans="1:13">
      <c r="A11" s="919"/>
      <c r="B11" s="41">
        <v>1</v>
      </c>
      <c r="C11" s="42">
        <v>1</v>
      </c>
      <c r="D11" s="42">
        <v>1</v>
      </c>
      <c r="E11" s="43">
        <v>0.36749999999999999</v>
      </c>
      <c r="F11" s="39">
        <v>0.41014</v>
      </c>
      <c r="G11" s="39">
        <v>0.43812000000000001</v>
      </c>
      <c r="H11" s="43">
        <v>0.29981000000000002</v>
      </c>
      <c r="I11" s="39">
        <v>0.37390000000000001</v>
      </c>
      <c r="J11" s="39">
        <v>0.32167000000000001</v>
      </c>
      <c r="K11" s="43">
        <v>0.33268999999999999</v>
      </c>
      <c r="L11" s="39">
        <v>0.21596000000000001</v>
      </c>
      <c r="M11" s="47">
        <v>0.24021000000000001</v>
      </c>
    </row>
    <row r="12" spans="1:13">
      <c r="A12" s="919" t="s">
        <v>64</v>
      </c>
      <c r="B12" s="181">
        <v>170</v>
      </c>
      <c r="C12" s="181">
        <v>10048</v>
      </c>
      <c r="D12" s="191">
        <v>1674</v>
      </c>
      <c r="E12" s="181">
        <v>43</v>
      </c>
      <c r="F12" s="181">
        <v>4840</v>
      </c>
      <c r="G12" s="191">
        <v>566</v>
      </c>
      <c r="H12" s="181">
        <v>6</v>
      </c>
      <c r="I12" s="181">
        <v>515</v>
      </c>
      <c r="J12" s="191">
        <v>68</v>
      </c>
      <c r="K12" s="181">
        <v>121</v>
      </c>
      <c r="L12" s="181">
        <v>4693</v>
      </c>
      <c r="M12" s="224">
        <v>1040</v>
      </c>
    </row>
    <row r="13" spans="1:13">
      <c r="A13" s="919"/>
      <c r="B13" s="41">
        <v>1</v>
      </c>
      <c r="C13" s="42">
        <v>1</v>
      </c>
      <c r="D13" s="42">
        <v>1</v>
      </c>
      <c r="E13" s="43">
        <v>0.25294</v>
      </c>
      <c r="F13" s="39">
        <v>0.48169000000000001</v>
      </c>
      <c r="G13" s="39">
        <v>0.33811000000000002</v>
      </c>
      <c r="H13" s="43">
        <v>3.5290000000000002E-2</v>
      </c>
      <c r="I13" s="39">
        <v>5.1249999999999997E-2</v>
      </c>
      <c r="J13" s="39">
        <v>4.0620000000000003E-2</v>
      </c>
      <c r="K13" s="43">
        <v>0.71175999999999995</v>
      </c>
      <c r="L13" s="39">
        <v>0.46705999999999998</v>
      </c>
      <c r="M13" s="47">
        <v>0.62126999999999999</v>
      </c>
    </row>
    <row r="14" spans="1:13">
      <c r="A14" s="919" t="s">
        <v>65</v>
      </c>
      <c r="B14" s="181">
        <v>113</v>
      </c>
      <c r="C14" s="181">
        <v>9465</v>
      </c>
      <c r="D14" s="191">
        <v>1274</v>
      </c>
      <c r="E14" s="181">
        <v>41</v>
      </c>
      <c r="F14" s="181">
        <v>4100</v>
      </c>
      <c r="G14" s="191">
        <v>559</v>
      </c>
      <c r="H14" s="181">
        <v>7</v>
      </c>
      <c r="I14" s="181">
        <v>1400</v>
      </c>
      <c r="J14" s="191">
        <v>105</v>
      </c>
      <c r="K14" s="181">
        <v>65</v>
      </c>
      <c r="L14" s="181">
        <v>3965</v>
      </c>
      <c r="M14" s="224">
        <v>610</v>
      </c>
    </row>
    <row r="15" spans="1:13">
      <c r="A15" s="919"/>
      <c r="B15" s="41">
        <v>1</v>
      </c>
      <c r="C15" s="42">
        <v>1</v>
      </c>
      <c r="D15" s="42">
        <v>1</v>
      </c>
      <c r="E15" s="43">
        <v>0.36282999999999999</v>
      </c>
      <c r="F15" s="39">
        <v>0.43317</v>
      </c>
      <c r="G15" s="39">
        <v>0.43878</v>
      </c>
      <c r="H15" s="43">
        <v>6.1949999999999998E-2</v>
      </c>
      <c r="I15" s="39">
        <v>0.14791000000000001</v>
      </c>
      <c r="J15" s="39">
        <v>8.2419999999999993E-2</v>
      </c>
      <c r="K15" s="43">
        <v>0.57521999999999995</v>
      </c>
      <c r="L15" s="39">
        <v>0.41891</v>
      </c>
      <c r="M15" s="47">
        <v>0.47881000000000001</v>
      </c>
    </row>
    <row r="16" spans="1:13">
      <c r="A16" s="919" t="s">
        <v>66</v>
      </c>
      <c r="B16" s="181">
        <v>87</v>
      </c>
      <c r="C16" s="181">
        <v>6193</v>
      </c>
      <c r="D16" s="191">
        <v>971</v>
      </c>
      <c r="E16" s="181">
        <v>42</v>
      </c>
      <c r="F16" s="181">
        <v>4196</v>
      </c>
      <c r="G16" s="191">
        <v>600</v>
      </c>
      <c r="H16" s="181">
        <v>1</v>
      </c>
      <c r="I16" s="181">
        <v>52</v>
      </c>
      <c r="J16" s="191">
        <v>13</v>
      </c>
      <c r="K16" s="181">
        <v>44</v>
      </c>
      <c r="L16" s="181">
        <v>1945</v>
      </c>
      <c r="M16" s="224">
        <v>358</v>
      </c>
    </row>
    <row r="17" spans="1:13">
      <c r="A17" s="919"/>
      <c r="B17" s="41">
        <v>1</v>
      </c>
      <c r="C17" s="42">
        <v>1</v>
      </c>
      <c r="D17" s="42">
        <v>1</v>
      </c>
      <c r="E17" s="43">
        <v>0.48276000000000002</v>
      </c>
      <c r="F17" s="39">
        <v>0.67754000000000003</v>
      </c>
      <c r="G17" s="39">
        <v>0.61792000000000002</v>
      </c>
      <c r="H17" s="43">
        <v>1.149E-2</v>
      </c>
      <c r="I17" s="39">
        <v>8.3999999999999995E-3</v>
      </c>
      <c r="J17" s="39">
        <v>1.3390000000000001E-2</v>
      </c>
      <c r="K17" s="43">
        <v>0.50575000000000003</v>
      </c>
      <c r="L17" s="39">
        <v>0.31406000000000001</v>
      </c>
      <c r="M17" s="47">
        <v>0.36869000000000002</v>
      </c>
    </row>
    <row r="18" spans="1:13">
      <c r="A18" s="919" t="s">
        <v>67</v>
      </c>
      <c r="B18" s="181">
        <v>669</v>
      </c>
      <c r="C18" s="181">
        <v>62073</v>
      </c>
      <c r="D18" s="191">
        <v>8432</v>
      </c>
      <c r="E18" s="181">
        <v>494</v>
      </c>
      <c r="F18" s="181">
        <v>53717</v>
      </c>
      <c r="G18" s="191">
        <v>6719</v>
      </c>
      <c r="H18" s="181">
        <v>22</v>
      </c>
      <c r="I18" s="181">
        <v>2288</v>
      </c>
      <c r="J18" s="191">
        <v>246</v>
      </c>
      <c r="K18" s="181">
        <v>153</v>
      </c>
      <c r="L18" s="181">
        <v>6068</v>
      </c>
      <c r="M18" s="224">
        <v>1467</v>
      </c>
    </row>
    <row r="19" spans="1:13">
      <c r="A19" s="919"/>
      <c r="B19" s="41">
        <v>1</v>
      </c>
      <c r="C19" s="42">
        <v>1</v>
      </c>
      <c r="D19" s="42">
        <v>1</v>
      </c>
      <c r="E19" s="43">
        <v>0.73841999999999997</v>
      </c>
      <c r="F19" s="39">
        <v>0.86538000000000004</v>
      </c>
      <c r="G19" s="39">
        <v>0.79684999999999995</v>
      </c>
      <c r="H19" s="43">
        <v>3.288E-2</v>
      </c>
      <c r="I19" s="39">
        <v>3.6859999999999997E-2</v>
      </c>
      <c r="J19" s="39">
        <v>2.9170000000000001E-2</v>
      </c>
      <c r="K19" s="43">
        <v>0.22869999999999999</v>
      </c>
      <c r="L19" s="39">
        <v>9.776E-2</v>
      </c>
      <c r="M19" s="47">
        <v>0.17398</v>
      </c>
    </row>
    <row r="20" spans="1:13" ht="12.75" customHeight="1">
      <c r="A20" s="919" t="s">
        <v>68</v>
      </c>
      <c r="B20" s="181">
        <v>59</v>
      </c>
      <c r="C20" s="181">
        <v>1838</v>
      </c>
      <c r="D20" s="191">
        <v>459</v>
      </c>
      <c r="E20" s="181">
        <v>0</v>
      </c>
      <c r="F20" s="181">
        <v>0</v>
      </c>
      <c r="G20" s="191">
        <v>0</v>
      </c>
      <c r="H20" s="181">
        <v>0</v>
      </c>
      <c r="I20" s="181">
        <v>0</v>
      </c>
      <c r="J20" s="191">
        <v>0</v>
      </c>
      <c r="K20" s="181">
        <v>59</v>
      </c>
      <c r="L20" s="181">
        <v>1838</v>
      </c>
      <c r="M20" s="224">
        <v>459</v>
      </c>
    </row>
    <row r="21" spans="1:13">
      <c r="A21" s="919"/>
      <c r="B21" s="41">
        <v>1</v>
      </c>
      <c r="C21" s="42">
        <v>1</v>
      </c>
      <c r="D21" s="42">
        <v>1</v>
      </c>
      <c r="E21" s="43" t="s">
        <v>472</v>
      </c>
      <c r="F21" s="39" t="s">
        <v>472</v>
      </c>
      <c r="G21" s="39" t="s">
        <v>472</v>
      </c>
      <c r="H21" s="43" t="s">
        <v>472</v>
      </c>
      <c r="I21" s="39" t="s">
        <v>472</v>
      </c>
      <c r="J21" s="39" t="s">
        <v>472</v>
      </c>
      <c r="K21" s="43">
        <v>1</v>
      </c>
      <c r="L21" s="39">
        <v>1</v>
      </c>
      <c r="M21" s="47">
        <v>1</v>
      </c>
    </row>
    <row r="22" spans="1:13">
      <c r="A22" s="919" t="s">
        <v>69</v>
      </c>
      <c r="B22" s="181">
        <v>1091</v>
      </c>
      <c r="C22" s="181">
        <v>103208</v>
      </c>
      <c r="D22" s="191">
        <v>14548</v>
      </c>
      <c r="E22" s="181">
        <v>737</v>
      </c>
      <c r="F22" s="181">
        <v>75559</v>
      </c>
      <c r="G22" s="191">
        <v>11304</v>
      </c>
      <c r="H22" s="181">
        <v>44</v>
      </c>
      <c r="I22" s="181">
        <v>8216</v>
      </c>
      <c r="J22" s="191">
        <v>754</v>
      </c>
      <c r="K22" s="181">
        <v>310</v>
      </c>
      <c r="L22" s="181">
        <v>19433</v>
      </c>
      <c r="M22" s="224">
        <v>2490</v>
      </c>
    </row>
    <row r="23" spans="1:13">
      <c r="A23" s="919"/>
      <c r="B23" s="41">
        <v>1</v>
      </c>
      <c r="C23" s="42">
        <v>1</v>
      </c>
      <c r="D23" s="42">
        <v>1</v>
      </c>
      <c r="E23" s="43">
        <v>0.67552999999999996</v>
      </c>
      <c r="F23" s="39">
        <v>0.73209999999999997</v>
      </c>
      <c r="G23" s="39">
        <v>0.77700999999999998</v>
      </c>
      <c r="H23" s="43">
        <v>4.0329999999999998E-2</v>
      </c>
      <c r="I23" s="39">
        <v>7.961E-2</v>
      </c>
      <c r="J23" s="39">
        <v>5.1830000000000001E-2</v>
      </c>
      <c r="K23" s="43">
        <v>0.28414</v>
      </c>
      <c r="L23" s="39">
        <v>0.18829000000000001</v>
      </c>
      <c r="M23" s="47">
        <v>0.17116000000000001</v>
      </c>
    </row>
    <row r="24" spans="1:13" ht="12.75" customHeight="1">
      <c r="A24" s="919" t="s">
        <v>70</v>
      </c>
      <c r="B24" s="181">
        <v>1704</v>
      </c>
      <c r="C24" s="181">
        <v>155053</v>
      </c>
      <c r="D24" s="191">
        <v>20188</v>
      </c>
      <c r="E24" s="181">
        <v>1226</v>
      </c>
      <c r="F24" s="181">
        <v>130562</v>
      </c>
      <c r="G24" s="191">
        <v>16199</v>
      </c>
      <c r="H24" s="181">
        <v>88</v>
      </c>
      <c r="I24" s="181">
        <v>6296</v>
      </c>
      <c r="J24" s="191">
        <v>1033</v>
      </c>
      <c r="K24" s="181">
        <v>390</v>
      </c>
      <c r="L24" s="181">
        <v>18195</v>
      </c>
      <c r="M24" s="224">
        <v>2956</v>
      </c>
    </row>
    <row r="25" spans="1:13">
      <c r="A25" s="919"/>
      <c r="B25" s="41">
        <v>1</v>
      </c>
      <c r="C25" s="42">
        <v>1</v>
      </c>
      <c r="D25" s="42">
        <v>1</v>
      </c>
      <c r="E25" s="43">
        <v>0.71948000000000001</v>
      </c>
      <c r="F25" s="39">
        <v>0.84204999999999997</v>
      </c>
      <c r="G25" s="39">
        <v>0.80240999999999996</v>
      </c>
      <c r="H25" s="43">
        <v>5.1639999999999998E-2</v>
      </c>
      <c r="I25" s="39">
        <v>4.061E-2</v>
      </c>
      <c r="J25" s="39">
        <v>5.117E-2</v>
      </c>
      <c r="K25" s="43">
        <v>0.22886999999999999</v>
      </c>
      <c r="L25" s="39">
        <v>0.11735</v>
      </c>
      <c r="M25" s="47">
        <v>0.14641999999999999</v>
      </c>
    </row>
    <row r="26" spans="1:13">
      <c r="A26" s="919" t="s">
        <v>71</v>
      </c>
      <c r="B26" s="181">
        <v>386</v>
      </c>
      <c r="C26" s="181">
        <v>33642</v>
      </c>
      <c r="D26" s="191">
        <v>4291</v>
      </c>
      <c r="E26" s="181">
        <v>240</v>
      </c>
      <c r="F26" s="181">
        <v>23852</v>
      </c>
      <c r="G26" s="191">
        <v>3226</v>
      </c>
      <c r="H26" s="181">
        <v>9</v>
      </c>
      <c r="I26" s="181">
        <v>1248</v>
      </c>
      <c r="J26" s="191">
        <v>98</v>
      </c>
      <c r="K26" s="181">
        <v>137</v>
      </c>
      <c r="L26" s="181">
        <v>8542</v>
      </c>
      <c r="M26" s="224">
        <v>967</v>
      </c>
    </row>
    <row r="27" spans="1:13">
      <c r="A27" s="919"/>
      <c r="B27" s="41">
        <v>1</v>
      </c>
      <c r="C27" s="42">
        <v>1</v>
      </c>
      <c r="D27" s="42">
        <v>1</v>
      </c>
      <c r="E27" s="43">
        <v>0.62175999999999998</v>
      </c>
      <c r="F27" s="39">
        <v>0.70899000000000001</v>
      </c>
      <c r="G27" s="39">
        <v>0.75180999999999998</v>
      </c>
      <c r="H27" s="43">
        <v>2.332E-2</v>
      </c>
      <c r="I27" s="39">
        <v>3.7100000000000001E-2</v>
      </c>
      <c r="J27" s="39">
        <v>2.2839999999999999E-2</v>
      </c>
      <c r="K27" s="43">
        <v>0.35492000000000001</v>
      </c>
      <c r="L27" s="39">
        <v>0.25391000000000002</v>
      </c>
      <c r="M27" s="47">
        <v>0.22536</v>
      </c>
    </row>
    <row r="28" spans="1:13">
      <c r="A28" s="919" t="s">
        <v>72</v>
      </c>
      <c r="B28" s="181">
        <v>149</v>
      </c>
      <c r="C28" s="181">
        <v>11774</v>
      </c>
      <c r="D28" s="191">
        <v>1689</v>
      </c>
      <c r="E28" s="181">
        <v>71</v>
      </c>
      <c r="F28" s="181">
        <v>7415</v>
      </c>
      <c r="G28" s="191">
        <v>1089</v>
      </c>
      <c r="H28" s="181">
        <v>0</v>
      </c>
      <c r="I28" s="181">
        <v>0</v>
      </c>
      <c r="J28" s="191">
        <v>0</v>
      </c>
      <c r="K28" s="181">
        <v>78</v>
      </c>
      <c r="L28" s="181">
        <v>4359</v>
      </c>
      <c r="M28" s="224">
        <v>600</v>
      </c>
    </row>
    <row r="29" spans="1:13">
      <c r="A29" s="919"/>
      <c r="B29" s="41">
        <v>1</v>
      </c>
      <c r="C29" s="42">
        <v>1</v>
      </c>
      <c r="D29" s="42">
        <v>1</v>
      </c>
      <c r="E29" s="43">
        <v>0.47650999999999999</v>
      </c>
      <c r="F29" s="39">
        <v>0.62978000000000001</v>
      </c>
      <c r="G29" s="39">
        <v>0.64476</v>
      </c>
      <c r="H29" s="43" t="s">
        <v>472</v>
      </c>
      <c r="I29" s="39" t="s">
        <v>472</v>
      </c>
      <c r="J29" s="39" t="s">
        <v>472</v>
      </c>
      <c r="K29" s="43">
        <v>0.52349000000000001</v>
      </c>
      <c r="L29" s="39">
        <v>0.37021999999999999</v>
      </c>
      <c r="M29" s="47">
        <v>0.35524</v>
      </c>
    </row>
    <row r="30" spans="1:13">
      <c r="A30" s="919" t="s">
        <v>73</v>
      </c>
      <c r="B30" s="181">
        <v>146</v>
      </c>
      <c r="C30" s="181">
        <v>11851</v>
      </c>
      <c r="D30" s="191">
        <v>1695</v>
      </c>
      <c r="E30" s="181">
        <v>110</v>
      </c>
      <c r="F30" s="181">
        <v>10517</v>
      </c>
      <c r="G30" s="191">
        <v>1433</v>
      </c>
      <c r="H30" s="181">
        <v>6</v>
      </c>
      <c r="I30" s="181">
        <v>569</v>
      </c>
      <c r="J30" s="191">
        <v>76</v>
      </c>
      <c r="K30" s="181">
        <v>30</v>
      </c>
      <c r="L30" s="181">
        <v>765</v>
      </c>
      <c r="M30" s="224">
        <v>186</v>
      </c>
    </row>
    <row r="31" spans="1:13">
      <c r="A31" s="919"/>
      <c r="B31" s="41">
        <v>1</v>
      </c>
      <c r="C31" s="42">
        <v>1</v>
      </c>
      <c r="D31" s="42">
        <v>1</v>
      </c>
      <c r="E31" s="43">
        <v>0.75341999999999998</v>
      </c>
      <c r="F31" s="39">
        <v>0.88744000000000001</v>
      </c>
      <c r="G31" s="39">
        <v>0.84543000000000001</v>
      </c>
      <c r="H31" s="43">
        <v>4.1099999999999998E-2</v>
      </c>
      <c r="I31" s="39">
        <v>4.8009999999999997E-2</v>
      </c>
      <c r="J31" s="39">
        <v>4.4839999999999998E-2</v>
      </c>
      <c r="K31" s="43">
        <v>0.20548</v>
      </c>
      <c r="L31" s="39">
        <v>6.4549999999999996E-2</v>
      </c>
      <c r="M31" s="47">
        <v>0.10972999999999999</v>
      </c>
    </row>
    <row r="32" spans="1:13">
      <c r="A32" s="919" t="s">
        <v>74</v>
      </c>
      <c r="B32" s="181">
        <v>183</v>
      </c>
      <c r="C32" s="181">
        <v>16365</v>
      </c>
      <c r="D32" s="191">
        <v>2445</v>
      </c>
      <c r="E32" s="181">
        <v>116</v>
      </c>
      <c r="F32" s="181">
        <v>11455</v>
      </c>
      <c r="G32" s="191">
        <v>1900</v>
      </c>
      <c r="H32" s="181">
        <v>5</v>
      </c>
      <c r="I32" s="181">
        <v>448</v>
      </c>
      <c r="J32" s="191">
        <v>43</v>
      </c>
      <c r="K32" s="181">
        <v>62</v>
      </c>
      <c r="L32" s="181">
        <v>4462</v>
      </c>
      <c r="M32" s="224">
        <v>502</v>
      </c>
    </row>
    <row r="33" spans="1:13">
      <c r="A33" s="919"/>
      <c r="B33" s="41">
        <v>1</v>
      </c>
      <c r="C33" s="42">
        <v>1</v>
      </c>
      <c r="D33" s="42">
        <v>1</v>
      </c>
      <c r="E33" s="43">
        <v>0.63388</v>
      </c>
      <c r="F33" s="39">
        <v>0.69996999999999998</v>
      </c>
      <c r="G33" s="39">
        <v>0.77710000000000001</v>
      </c>
      <c r="H33" s="43">
        <v>2.7320000000000001E-2</v>
      </c>
      <c r="I33" s="39">
        <v>2.7380000000000002E-2</v>
      </c>
      <c r="J33" s="39">
        <v>1.7590000000000001E-2</v>
      </c>
      <c r="K33" s="43">
        <v>0.33879999999999999</v>
      </c>
      <c r="L33" s="39">
        <v>0.27266000000000001</v>
      </c>
      <c r="M33" s="47">
        <v>0.20532</v>
      </c>
    </row>
    <row r="34" spans="1:13">
      <c r="A34" s="919" t="s">
        <v>75</v>
      </c>
      <c r="B34" s="181">
        <v>612</v>
      </c>
      <c r="C34" s="181">
        <v>49217</v>
      </c>
      <c r="D34" s="191">
        <v>6832</v>
      </c>
      <c r="E34" s="181">
        <v>342</v>
      </c>
      <c r="F34" s="181">
        <v>35692</v>
      </c>
      <c r="G34" s="191">
        <v>4759</v>
      </c>
      <c r="H34" s="181">
        <v>67</v>
      </c>
      <c r="I34" s="181">
        <v>6814</v>
      </c>
      <c r="J34" s="191">
        <v>908</v>
      </c>
      <c r="K34" s="181">
        <v>203</v>
      </c>
      <c r="L34" s="181">
        <v>6711</v>
      </c>
      <c r="M34" s="224">
        <v>1165</v>
      </c>
    </row>
    <row r="35" spans="1:13">
      <c r="A35" s="919"/>
      <c r="B35" s="41">
        <v>1</v>
      </c>
      <c r="C35" s="42">
        <v>1</v>
      </c>
      <c r="D35" s="42">
        <v>1</v>
      </c>
      <c r="E35" s="43">
        <v>0.55881999999999998</v>
      </c>
      <c r="F35" s="39">
        <v>0.72519999999999996</v>
      </c>
      <c r="G35" s="39">
        <v>0.69657000000000002</v>
      </c>
      <c r="H35" s="43">
        <v>0.10947999999999999</v>
      </c>
      <c r="I35" s="39">
        <v>0.13844999999999999</v>
      </c>
      <c r="J35" s="39">
        <v>0.13289999999999999</v>
      </c>
      <c r="K35" s="43">
        <v>0.33169999999999999</v>
      </c>
      <c r="L35" s="39">
        <v>0.13636000000000001</v>
      </c>
      <c r="M35" s="47">
        <v>0.17052</v>
      </c>
    </row>
    <row r="36" spans="1:13">
      <c r="A36" s="941" t="s">
        <v>76</v>
      </c>
      <c r="B36" s="181">
        <v>171</v>
      </c>
      <c r="C36" s="181">
        <v>11066</v>
      </c>
      <c r="D36" s="191">
        <v>1588</v>
      </c>
      <c r="E36" s="181">
        <v>48</v>
      </c>
      <c r="F36" s="181">
        <v>4797</v>
      </c>
      <c r="G36" s="191">
        <v>718</v>
      </c>
      <c r="H36" s="181">
        <v>13</v>
      </c>
      <c r="I36" s="181">
        <v>2435</v>
      </c>
      <c r="J36" s="191">
        <v>194</v>
      </c>
      <c r="K36" s="181">
        <v>110</v>
      </c>
      <c r="L36" s="181">
        <v>3834</v>
      </c>
      <c r="M36" s="224">
        <v>676</v>
      </c>
    </row>
    <row r="37" spans="1:13">
      <c r="A37" s="942"/>
      <c r="B37" s="233">
        <v>1</v>
      </c>
      <c r="C37" s="233">
        <v>1</v>
      </c>
      <c r="D37" s="233">
        <v>1</v>
      </c>
      <c r="E37" s="234">
        <v>0.28070000000000001</v>
      </c>
      <c r="F37" s="235">
        <v>0.43348999999999999</v>
      </c>
      <c r="G37" s="235">
        <v>0.45213999999999999</v>
      </c>
      <c r="H37" s="234">
        <v>7.6020000000000004E-2</v>
      </c>
      <c r="I37" s="235">
        <v>0.22004000000000001</v>
      </c>
      <c r="J37" s="235">
        <v>0.12217</v>
      </c>
      <c r="K37" s="234">
        <v>0.64327000000000001</v>
      </c>
      <c r="L37" s="235">
        <v>0.34647</v>
      </c>
      <c r="M37" s="245">
        <v>0.42569000000000001</v>
      </c>
    </row>
    <row r="38" spans="1:13">
      <c r="A38" s="939" t="s">
        <v>85</v>
      </c>
      <c r="B38" s="180">
        <v>7885</v>
      </c>
      <c r="C38" s="180">
        <v>704066</v>
      </c>
      <c r="D38" s="237">
        <v>94430</v>
      </c>
      <c r="E38" s="180">
        <v>4940</v>
      </c>
      <c r="F38" s="180">
        <v>510688</v>
      </c>
      <c r="G38" s="237">
        <v>68653</v>
      </c>
      <c r="H38" s="180">
        <v>588</v>
      </c>
      <c r="I38" s="180">
        <v>66533</v>
      </c>
      <c r="J38" s="237">
        <v>7388</v>
      </c>
      <c r="K38" s="180">
        <v>2357</v>
      </c>
      <c r="L38" s="180">
        <v>126845</v>
      </c>
      <c r="M38" s="228">
        <v>18389</v>
      </c>
    </row>
    <row r="39" spans="1:13" ht="13.5" thickBot="1">
      <c r="A39" s="940"/>
      <c r="B39" s="240">
        <v>1</v>
      </c>
      <c r="C39" s="241">
        <v>1</v>
      </c>
      <c r="D39" s="241">
        <v>1</v>
      </c>
      <c r="E39" s="242">
        <v>0.62651000000000001</v>
      </c>
      <c r="F39" s="243">
        <v>0.72533999999999998</v>
      </c>
      <c r="G39" s="243">
        <v>0.72702999999999995</v>
      </c>
      <c r="H39" s="242">
        <v>7.4569999999999997E-2</v>
      </c>
      <c r="I39" s="243">
        <v>9.4500000000000001E-2</v>
      </c>
      <c r="J39" s="243">
        <v>7.8240000000000004E-2</v>
      </c>
      <c r="K39" s="242">
        <v>0.29892000000000002</v>
      </c>
      <c r="L39" s="243">
        <v>0.18015999999999999</v>
      </c>
      <c r="M39" s="246">
        <v>0.19474</v>
      </c>
    </row>
    <row r="40" spans="1:13" s="549" customFormat="1"/>
    <row r="41" spans="1:13" s="547" customFormat="1" ht="11.25">
      <c r="A41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42" spans="1:13" s="549" customFormat="1"/>
    <row r="43" spans="1:13" s="549" customFormat="1">
      <c r="A43" s="547" t="s">
        <v>545</v>
      </c>
      <c r="B43" s="545"/>
      <c r="C43" s="545"/>
      <c r="D43" s="545"/>
      <c r="E43" s="545"/>
      <c r="F43" s="545"/>
      <c r="G43" s="402"/>
    </row>
    <row r="44" spans="1:13" s="549" customFormat="1">
      <c r="A44" s="547" t="s">
        <v>546</v>
      </c>
      <c r="B44" s="545"/>
      <c r="C44" s="545"/>
      <c r="D44" s="545"/>
      <c r="E44" s="775" t="s">
        <v>541</v>
      </c>
      <c r="F44" s="775"/>
      <c r="G44" s="775"/>
    </row>
    <row r="45" spans="1:13" s="549" customFormat="1">
      <c r="A45" s="548"/>
      <c r="B45" s="545"/>
      <c r="C45" s="545"/>
      <c r="D45" s="545"/>
      <c r="E45" s="545"/>
      <c r="F45" s="545"/>
      <c r="G45" s="402"/>
    </row>
    <row r="46" spans="1:13" s="549" customFormat="1">
      <c r="A46" s="766" t="s">
        <v>547</v>
      </c>
      <c r="B46" s="766"/>
      <c r="C46" s="766"/>
      <c r="D46" s="766"/>
      <c r="E46" s="766"/>
      <c r="F46" s="545"/>
      <c r="G46" s="402"/>
    </row>
  </sheetData>
  <mergeCells count="29">
    <mergeCell ref="A46:E46"/>
    <mergeCell ref="A18:A19"/>
    <mergeCell ref="A24:A25"/>
    <mergeCell ref="A26:A27"/>
    <mergeCell ref="A16:A17"/>
    <mergeCell ref="A30:A31"/>
    <mergeCell ref="E44:G44"/>
    <mergeCell ref="A38:A39"/>
    <mergeCell ref="A28:A29"/>
    <mergeCell ref="A20:A21"/>
    <mergeCell ref="A22:A23"/>
    <mergeCell ref="A36:A37"/>
    <mergeCell ref="A32:A33"/>
    <mergeCell ref="A34:A35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403" priority="205" stopIfTrue="1" operator="equal">
      <formula>1</formula>
    </cfRule>
    <cfRule type="cellIs" dxfId="402" priority="206" stopIfTrue="1" operator="lessThan">
      <formula>0.0005</formula>
    </cfRule>
  </conditionalFormatting>
  <conditionalFormatting sqref="A6:M6">
    <cfRule type="cellIs" dxfId="401" priority="184" stopIfTrue="1" operator="equal">
      <formula>0</formula>
    </cfRule>
  </conditionalFormatting>
  <conditionalFormatting sqref="A10:M10">
    <cfRule type="cellIs" dxfId="400" priority="160" stopIfTrue="1" operator="equal">
      <formula>0</formula>
    </cfRule>
  </conditionalFormatting>
  <conditionalFormatting sqref="A12:M12">
    <cfRule type="cellIs" dxfId="399" priority="157" stopIfTrue="1" operator="equal">
      <formula>0</formula>
    </cfRule>
  </conditionalFormatting>
  <conditionalFormatting sqref="A14:M14">
    <cfRule type="cellIs" dxfId="398" priority="136" stopIfTrue="1" operator="equal">
      <formula>0</formula>
    </cfRule>
  </conditionalFormatting>
  <conditionalFormatting sqref="A16:M16">
    <cfRule type="cellIs" dxfId="397" priority="133" stopIfTrue="1" operator="equal">
      <formula>0</formula>
    </cfRule>
  </conditionalFormatting>
  <conditionalFormatting sqref="A18:M18">
    <cfRule type="cellIs" dxfId="396" priority="112" stopIfTrue="1" operator="equal">
      <formula>0</formula>
    </cfRule>
  </conditionalFormatting>
  <conditionalFormatting sqref="A20:M20">
    <cfRule type="cellIs" dxfId="395" priority="109" stopIfTrue="1" operator="equal">
      <formula>0</formula>
    </cfRule>
  </conditionalFormatting>
  <conditionalFormatting sqref="A22:M22">
    <cfRule type="cellIs" dxfId="394" priority="88" stopIfTrue="1" operator="equal">
      <formula>0</formula>
    </cfRule>
  </conditionalFormatting>
  <conditionalFormatting sqref="A24:M24">
    <cfRule type="cellIs" dxfId="393" priority="85" stopIfTrue="1" operator="equal">
      <formula>0</formula>
    </cfRule>
  </conditionalFormatting>
  <conditionalFormatting sqref="A26:M26">
    <cfRule type="cellIs" dxfId="392" priority="64" stopIfTrue="1" operator="equal">
      <formula>0</formula>
    </cfRule>
  </conditionalFormatting>
  <conditionalFormatting sqref="A28:M28">
    <cfRule type="cellIs" dxfId="391" priority="61" stopIfTrue="1" operator="equal">
      <formula>0</formula>
    </cfRule>
  </conditionalFormatting>
  <conditionalFormatting sqref="A30:M30">
    <cfRule type="cellIs" dxfId="390" priority="40" stopIfTrue="1" operator="equal">
      <formula>0</formula>
    </cfRule>
  </conditionalFormatting>
  <conditionalFormatting sqref="A32:M32">
    <cfRule type="cellIs" dxfId="389" priority="37" stopIfTrue="1" operator="equal">
      <formula>0</formula>
    </cfRule>
  </conditionalFormatting>
  <conditionalFormatting sqref="A34:M34">
    <cfRule type="cellIs" dxfId="388" priority="16" stopIfTrue="1" operator="equal">
      <formula>0</formula>
    </cfRule>
  </conditionalFormatting>
  <conditionalFormatting sqref="A36:M36">
    <cfRule type="cellIs" dxfId="387" priority="13" stopIfTrue="1" operator="equal">
      <formula>0</formula>
    </cfRule>
  </conditionalFormatting>
  <conditionalFormatting sqref="B8:M8">
    <cfRule type="cellIs" dxfId="386" priority="181" stopIfTrue="1" operator="equal">
      <formula>0</formula>
    </cfRule>
  </conditionalFormatting>
  <conditionalFormatting sqref="B38:M38">
    <cfRule type="cellIs" dxfId="385" priority="1" stopIfTrue="1" operator="equal">
      <formula>0</formula>
    </cfRule>
  </conditionalFormatting>
  <hyperlinks>
    <hyperlink ref="E44" r:id="rId1" xr:uid="{14F873A0-F008-4B93-A847-4A6F177ED720}"/>
    <hyperlink ref="E44:G44" r:id="rId2" display="http://dx.doi.org/10.4232/1.14582 " xr:uid="{6A99AF5D-28CC-46AC-A586-68CD790B61C5}"/>
    <hyperlink ref="A46" r:id="rId3" display="Publikation und Tabellen stehen unter der Lizenz CC BY-SA DEED 4.0." xr:uid="{4A111534-3900-4E9F-A5B5-8D805650F2D0}"/>
    <hyperlink ref="A46:E46" r:id="rId4" display="Die Tabellen stehen unter der Lizenz CC BY-SA DEED 4.0." xr:uid="{566E08EF-7D69-400D-8729-DBDAC5A92CF0}"/>
  </hyperlinks>
  <pageMargins left="0.7" right="0.7" top="0.78740157499999996" bottom="0.78740157499999996" header="0.3" footer="0.3"/>
  <pageSetup paperSize="9" scale="65" orientation="portrait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C2A6-F0BA-4F0B-81CF-3E1CF8C8BC77}">
  <sheetPr>
    <pageSetUpPr fitToPage="1"/>
  </sheetPr>
  <dimension ref="A1:K28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9.42578125" style="9" customWidth="1"/>
    <col min="2" max="2" width="10.42578125" style="9" customWidth="1"/>
    <col min="3" max="4" width="7.5703125" style="9" customWidth="1"/>
    <col min="5" max="6" width="8.85546875" style="9" customWidth="1"/>
    <col min="7" max="7" width="11.85546875" style="9" customWidth="1"/>
    <col min="8" max="9" width="11.42578125" style="9" customWidth="1"/>
    <col min="10" max="10" width="3.7109375" style="545" customWidth="1"/>
    <col min="11" max="16384" width="11.42578125" style="9"/>
  </cols>
  <sheetData>
    <row r="1" spans="1:11" ht="39" customHeight="1" thickBot="1">
      <c r="A1" s="767" t="str">
        <f>"Tabelle 10: Zeitorganisation von Kursen nach Programmbereichen " &amp;Hilfswerte!B1</f>
        <v>Tabelle 10: Zeitorganisation von Kursen nach Programmbereichen 2023</v>
      </c>
      <c r="B1" s="767"/>
      <c r="C1" s="767"/>
      <c r="D1" s="767"/>
      <c r="E1" s="767"/>
      <c r="F1" s="767"/>
      <c r="G1" s="767"/>
      <c r="H1" s="767"/>
      <c r="I1" s="767"/>
      <c r="J1" s="624"/>
    </row>
    <row r="2" spans="1:11" ht="14.25" customHeight="1">
      <c r="A2" s="945" t="s">
        <v>255</v>
      </c>
      <c r="B2" s="947" t="s">
        <v>24</v>
      </c>
      <c r="C2" s="949" t="s">
        <v>256</v>
      </c>
      <c r="D2" s="950">
        <v>0</v>
      </c>
      <c r="E2" s="951" t="s">
        <v>257</v>
      </c>
      <c r="F2" s="949">
        <v>0</v>
      </c>
      <c r="G2" s="952" t="s">
        <v>336</v>
      </c>
      <c r="H2" s="954" t="s">
        <v>368</v>
      </c>
      <c r="I2" s="956" t="s">
        <v>337</v>
      </c>
    </row>
    <row r="3" spans="1:11" ht="32.25" customHeight="1">
      <c r="A3" s="946"/>
      <c r="B3" s="948">
        <v>0</v>
      </c>
      <c r="C3" s="54" t="s">
        <v>439</v>
      </c>
      <c r="D3" s="55" t="s">
        <v>258</v>
      </c>
      <c r="E3" s="55" t="s">
        <v>259</v>
      </c>
      <c r="F3" s="55" t="s">
        <v>258</v>
      </c>
      <c r="G3" s="953">
        <v>0</v>
      </c>
      <c r="H3" s="955">
        <v>0</v>
      </c>
      <c r="I3" s="957">
        <v>0</v>
      </c>
    </row>
    <row r="4" spans="1:11" ht="28.5" customHeight="1">
      <c r="A4" s="939" t="s">
        <v>89</v>
      </c>
      <c r="B4" s="264">
        <v>31892</v>
      </c>
      <c r="C4" s="265">
        <v>5289</v>
      </c>
      <c r="D4" s="265">
        <v>10107</v>
      </c>
      <c r="E4" s="265">
        <v>595</v>
      </c>
      <c r="F4" s="265">
        <v>1722</v>
      </c>
      <c r="G4" s="265">
        <v>11309</v>
      </c>
      <c r="H4" s="265">
        <v>1862</v>
      </c>
      <c r="I4" s="266">
        <v>1008</v>
      </c>
    </row>
    <row r="5" spans="1:11" ht="28.5" customHeight="1">
      <c r="A5" s="944"/>
      <c r="B5" s="267">
        <v>1</v>
      </c>
      <c r="C5" s="456">
        <v>0.16583999999999999</v>
      </c>
      <c r="D5" s="456">
        <v>0.31691000000000003</v>
      </c>
      <c r="E5" s="456">
        <v>1.866E-2</v>
      </c>
      <c r="F5" s="456">
        <v>5.3990000000000003E-2</v>
      </c>
      <c r="G5" s="456">
        <v>0.35460000000000003</v>
      </c>
      <c r="H5" s="456">
        <v>5.8380000000000001E-2</v>
      </c>
      <c r="I5" s="457">
        <v>3.1609999999999999E-2</v>
      </c>
      <c r="K5" s="51"/>
    </row>
    <row r="6" spans="1:11" ht="28.5" customHeight="1">
      <c r="A6" s="943" t="s">
        <v>113</v>
      </c>
      <c r="B6" s="268">
        <v>77202</v>
      </c>
      <c r="C6" s="269">
        <v>25795</v>
      </c>
      <c r="D6" s="269">
        <v>23793</v>
      </c>
      <c r="E6" s="269">
        <v>2126</v>
      </c>
      <c r="F6" s="269">
        <v>3096</v>
      </c>
      <c r="G6" s="269">
        <v>12122</v>
      </c>
      <c r="H6" s="269">
        <v>8821</v>
      </c>
      <c r="I6" s="270">
        <v>1449</v>
      </c>
    </row>
    <row r="7" spans="1:11" ht="28.5" customHeight="1">
      <c r="A7" s="944"/>
      <c r="B7" s="267">
        <v>1</v>
      </c>
      <c r="C7" s="456">
        <v>0.33411999999999997</v>
      </c>
      <c r="D7" s="456">
        <v>0.30819000000000002</v>
      </c>
      <c r="E7" s="456">
        <v>2.7539999999999999E-2</v>
      </c>
      <c r="F7" s="456">
        <v>4.0099999999999997E-2</v>
      </c>
      <c r="G7" s="456">
        <v>0.15701999999999999</v>
      </c>
      <c r="H7" s="456">
        <v>0.11426</v>
      </c>
      <c r="I7" s="457">
        <v>1.8769999999999998E-2</v>
      </c>
    </row>
    <row r="8" spans="1:11" ht="28.5" customHeight="1">
      <c r="A8" s="943" t="s">
        <v>19</v>
      </c>
      <c r="B8" s="268">
        <v>158527</v>
      </c>
      <c r="C8" s="269">
        <v>71833</v>
      </c>
      <c r="D8" s="269">
        <v>57581</v>
      </c>
      <c r="E8" s="269">
        <v>3625</v>
      </c>
      <c r="F8" s="269">
        <v>3194</v>
      </c>
      <c r="G8" s="269">
        <v>17766</v>
      </c>
      <c r="H8" s="269">
        <v>2964</v>
      </c>
      <c r="I8" s="270">
        <v>1564</v>
      </c>
    </row>
    <row r="9" spans="1:11" ht="28.5" customHeight="1">
      <c r="A9" s="944"/>
      <c r="B9" s="267">
        <v>1</v>
      </c>
      <c r="C9" s="456">
        <v>0.45312999999999998</v>
      </c>
      <c r="D9" s="456">
        <v>0.36323</v>
      </c>
      <c r="E9" s="456">
        <v>2.2870000000000001E-2</v>
      </c>
      <c r="F9" s="456">
        <v>2.0150000000000001E-2</v>
      </c>
      <c r="G9" s="456">
        <v>0.11207</v>
      </c>
      <c r="H9" s="456">
        <v>1.8700000000000001E-2</v>
      </c>
      <c r="I9" s="457">
        <v>9.8700000000000003E-3</v>
      </c>
    </row>
    <row r="10" spans="1:11" ht="28.5" customHeight="1">
      <c r="A10" s="943" t="s">
        <v>20</v>
      </c>
      <c r="B10" s="268">
        <v>158276</v>
      </c>
      <c r="C10" s="269">
        <v>52383</v>
      </c>
      <c r="D10" s="269">
        <v>41442</v>
      </c>
      <c r="E10" s="269">
        <v>8652</v>
      </c>
      <c r="F10" s="269">
        <v>49615</v>
      </c>
      <c r="G10" s="269">
        <v>1576</v>
      </c>
      <c r="H10" s="269">
        <v>1586</v>
      </c>
      <c r="I10" s="270">
        <v>3022</v>
      </c>
    </row>
    <row r="11" spans="1:11" ht="28.5" customHeight="1">
      <c r="A11" s="944"/>
      <c r="B11" s="267">
        <v>1</v>
      </c>
      <c r="C11" s="456">
        <v>0.33095999999999998</v>
      </c>
      <c r="D11" s="456">
        <v>0.26183000000000001</v>
      </c>
      <c r="E11" s="456">
        <v>5.466E-2</v>
      </c>
      <c r="F11" s="456">
        <v>0.31347000000000003</v>
      </c>
      <c r="G11" s="456">
        <v>9.9600000000000001E-3</v>
      </c>
      <c r="H11" s="456">
        <v>1.0019999999999999E-2</v>
      </c>
      <c r="I11" s="457">
        <v>1.9089999999999999E-2</v>
      </c>
    </row>
    <row r="12" spans="1:11" ht="28.5" customHeight="1">
      <c r="A12" s="943" t="s">
        <v>352</v>
      </c>
      <c r="B12" s="268">
        <v>32447</v>
      </c>
      <c r="C12" s="269">
        <v>4693</v>
      </c>
      <c r="D12" s="269">
        <v>8616</v>
      </c>
      <c r="E12" s="269">
        <v>2641</v>
      </c>
      <c r="F12" s="269">
        <v>4080</v>
      </c>
      <c r="G12" s="269">
        <v>6831</v>
      </c>
      <c r="H12" s="269">
        <v>2733</v>
      </c>
      <c r="I12" s="270">
        <v>2853</v>
      </c>
    </row>
    <row r="13" spans="1:11" ht="28.5" customHeight="1">
      <c r="A13" s="944"/>
      <c r="B13" s="267">
        <v>1</v>
      </c>
      <c r="C13" s="456">
        <v>0.14463999999999999</v>
      </c>
      <c r="D13" s="456">
        <v>0.26554</v>
      </c>
      <c r="E13" s="456">
        <v>8.1390000000000004E-2</v>
      </c>
      <c r="F13" s="456">
        <v>0.12573999999999999</v>
      </c>
      <c r="G13" s="456">
        <v>0.21052999999999999</v>
      </c>
      <c r="H13" s="456">
        <v>8.4229999999999999E-2</v>
      </c>
      <c r="I13" s="457">
        <v>8.7929999999999994E-2</v>
      </c>
    </row>
    <row r="14" spans="1:11" ht="28.5" customHeight="1">
      <c r="A14" s="943" t="s">
        <v>362</v>
      </c>
      <c r="B14" s="268">
        <v>5725</v>
      </c>
      <c r="C14" s="269">
        <v>133</v>
      </c>
      <c r="D14" s="269">
        <v>2584</v>
      </c>
      <c r="E14" s="269">
        <v>347</v>
      </c>
      <c r="F14" s="269">
        <v>2165</v>
      </c>
      <c r="G14" s="269">
        <v>85</v>
      </c>
      <c r="H14" s="269">
        <v>34</v>
      </c>
      <c r="I14" s="270">
        <v>377</v>
      </c>
    </row>
    <row r="15" spans="1:11" ht="28.5" customHeight="1">
      <c r="A15" s="944"/>
      <c r="B15" s="267">
        <v>1</v>
      </c>
      <c r="C15" s="456">
        <v>2.3230000000000001E-2</v>
      </c>
      <c r="D15" s="456">
        <v>0.45134999999999997</v>
      </c>
      <c r="E15" s="456">
        <v>6.0609999999999997E-2</v>
      </c>
      <c r="F15" s="456">
        <v>0.37817000000000001</v>
      </c>
      <c r="G15" s="456">
        <v>1.485E-2</v>
      </c>
      <c r="H15" s="456">
        <v>5.94E-3</v>
      </c>
      <c r="I15" s="457">
        <v>6.5850000000000006E-2</v>
      </c>
    </row>
    <row r="16" spans="1:11" ht="28.5" customHeight="1">
      <c r="A16" s="943" t="s">
        <v>39</v>
      </c>
      <c r="B16" s="271">
        <v>6257</v>
      </c>
      <c r="C16" s="272">
        <v>584</v>
      </c>
      <c r="D16" s="272">
        <v>2959</v>
      </c>
      <c r="E16" s="272">
        <v>179</v>
      </c>
      <c r="F16" s="272">
        <v>1815</v>
      </c>
      <c r="G16" s="272">
        <v>414</v>
      </c>
      <c r="H16" s="272">
        <v>122</v>
      </c>
      <c r="I16" s="273">
        <v>184</v>
      </c>
    </row>
    <row r="17" spans="1:9" ht="28.5" customHeight="1">
      <c r="A17" s="942"/>
      <c r="B17" s="274">
        <v>1</v>
      </c>
      <c r="C17" s="458">
        <v>9.3340000000000006E-2</v>
      </c>
      <c r="D17" s="458">
        <v>0.47291</v>
      </c>
      <c r="E17" s="458">
        <v>2.861E-2</v>
      </c>
      <c r="F17" s="458">
        <v>0.29008</v>
      </c>
      <c r="G17" s="458">
        <v>6.6170000000000007E-2</v>
      </c>
      <c r="H17" s="458">
        <v>1.95E-2</v>
      </c>
      <c r="I17" s="459">
        <v>2.9409999999999999E-2</v>
      </c>
    </row>
    <row r="18" spans="1:9" ht="28.5" customHeight="1">
      <c r="A18" s="939" t="s">
        <v>388</v>
      </c>
      <c r="B18" s="276">
        <v>470326</v>
      </c>
      <c r="C18" s="277">
        <v>160710</v>
      </c>
      <c r="D18" s="277">
        <v>147082</v>
      </c>
      <c r="E18" s="277">
        <v>18165</v>
      </c>
      <c r="F18" s="277">
        <v>65687</v>
      </c>
      <c r="G18" s="277">
        <v>50103</v>
      </c>
      <c r="H18" s="277">
        <v>18122</v>
      </c>
      <c r="I18" s="278">
        <v>10457</v>
      </c>
    </row>
    <row r="19" spans="1:9" ht="28.5" customHeight="1" thickBot="1">
      <c r="A19" s="940"/>
      <c r="B19" s="275">
        <v>1</v>
      </c>
      <c r="C19" s="460">
        <v>0.3417</v>
      </c>
      <c r="D19" s="460">
        <v>0.31272</v>
      </c>
      <c r="E19" s="460">
        <v>3.8620000000000002E-2</v>
      </c>
      <c r="F19" s="460">
        <v>0.13966000000000001</v>
      </c>
      <c r="G19" s="460">
        <v>0.10653</v>
      </c>
      <c r="H19" s="460">
        <v>3.8530000000000002E-2</v>
      </c>
      <c r="I19" s="461">
        <v>2.223E-2</v>
      </c>
    </row>
    <row r="20" spans="1:9" s="545" customFormat="1"/>
    <row r="21" spans="1:9" s="547" customFormat="1" ht="11.25">
      <c r="A21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22" spans="1:9" s="547" customFormat="1" ht="11.25">
      <c r="A22" s="547" t="s">
        <v>410</v>
      </c>
    </row>
    <row r="23" spans="1:9" s="545" customFormat="1"/>
    <row r="24" spans="1:9" s="545" customFormat="1">
      <c r="A24" s="547" t="s">
        <v>545</v>
      </c>
      <c r="G24" s="402"/>
    </row>
    <row r="25" spans="1:9" s="545" customFormat="1">
      <c r="A25" s="547" t="s">
        <v>546</v>
      </c>
      <c r="E25" s="775" t="s">
        <v>541</v>
      </c>
      <c r="F25" s="775"/>
      <c r="G25" s="775"/>
    </row>
    <row r="26" spans="1:9" s="545" customFormat="1">
      <c r="A26" s="548"/>
      <c r="G26" s="402"/>
    </row>
    <row r="27" spans="1:9" s="545" customFormat="1">
      <c r="A27" s="766" t="s">
        <v>547</v>
      </c>
      <c r="B27" s="766"/>
      <c r="C27" s="766"/>
      <c r="D27" s="766"/>
      <c r="E27" s="766"/>
      <c r="G27" s="402"/>
    </row>
    <row r="28" spans="1:9" s="545" customFormat="1"/>
  </sheetData>
  <mergeCells count="18">
    <mergeCell ref="A4:A5"/>
    <mergeCell ref="A6:A7"/>
    <mergeCell ref="A8:A9"/>
    <mergeCell ref="A1:I1"/>
    <mergeCell ref="A2:A3"/>
    <mergeCell ref="B2:B3"/>
    <mergeCell ref="C2:D2"/>
    <mergeCell ref="E2:F2"/>
    <mergeCell ref="G2:G3"/>
    <mergeCell ref="H2:H3"/>
    <mergeCell ref="I2:I3"/>
    <mergeCell ref="A10:A11"/>
    <mergeCell ref="A12:A13"/>
    <mergeCell ref="A14:A15"/>
    <mergeCell ref="A27:E27"/>
    <mergeCell ref="E25:G25"/>
    <mergeCell ref="A16:A17"/>
    <mergeCell ref="A18:A19"/>
  </mergeCells>
  <conditionalFormatting sqref="A4:I4 A6:I6 A16:I16">
    <cfRule type="cellIs" dxfId="384" priority="15" stopIfTrue="1" operator="equal">
      <formula>0</formula>
    </cfRule>
  </conditionalFormatting>
  <conditionalFormatting sqref="A5:I5 A7:I7 A17:I17">
    <cfRule type="cellIs" dxfId="383" priority="13" stopIfTrue="1" operator="equal">
      <formula>1</formula>
    </cfRule>
    <cfRule type="cellIs" dxfId="382" priority="14" stopIfTrue="1" operator="lessThan">
      <formula>0.0005</formula>
    </cfRule>
  </conditionalFormatting>
  <conditionalFormatting sqref="A8:I8">
    <cfRule type="cellIs" dxfId="381" priority="12" stopIfTrue="1" operator="equal">
      <formula>0</formula>
    </cfRule>
  </conditionalFormatting>
  <conditionalFormatting sqref="A9:I9">
    <cfRule type="cellIs" dxfId="380" priority="10" stopIfTrue="1" operator="equal">
      <formula>1</formula>
    </cfRule>
    <cfRule type="cellIs" dxfId="379" priority="11" stopIfTrue="1" operator="lessThan">
      <formula>0.0005</formula>
    </cfRule>
  </conditionalFormatting>
  <conditionalFormatting sqref="A10:I10">
    <cfRule type="cellIs" dxfId="378" priority="9" stopIfTrue="1" operator="equal">
      <formula>0</formula>
    </cfRule>
  </conditionalFormatting>
  <conditionalFormatting sqref="A11:I11">
    <cfRule type="cellIs" dxfId="377" priority="7" stopIfTrue="1" operator="equal">
      <formula>1</formula>
    </cfRule>
    <cfRule type="cellIs" dxfId="376" priority="8" stopIfTrue="1" operator="lessThan">
      <formula>0.0005</formula>
    </cfRule>
  </conditionalFormatting>
  <conditionalFormatting sqref="A12:I12">
    <cfRule type="cellIs" dxfId="375" priority="6" stopIfTrue="1" operator="equal">
      <formula>0</formula>
    </cfRule>
  </conditionalFormatting>
  <conditionalFormatting sqref="A13:I13">
    <cfRule type="cellIs" dxfId="374" priority="4" stopIfTrue="1" operator="equal">
      <formula>1</formula>
    </cfRule>
    <cfRule type="cellIs" dxfId="373" priority="5" stopIfTrue="1" operator="lessThan">
      <formula>0.0005</formula>
    </cfRule>
  </conditionalFormatting>
  <conditionalFormatting sqref="A14:I14">
    <cfRule type="cellIs" dxfId="372" priority="3" stopIfTrue="1" operator="equal">
      <formula>0</formula>
    </cfRule>
  </conditionalFormatting>
  <conditionalFormatting sqref="A15:I15">
    <cfRule type="cellIs" dxfId="371" priority="1" stopIfTrue="1" operator="equal">
      <formula>1</formula>
    </cfRule>
    <cfRule type="cellIs" dxfId="370" priority="2" stopIfTrue="1" operator="lessThan">
      <formula>0.0005</formula>
    </cfRule>
  </conditionalFormatting>
  <conditionalFormatting sqref="K5 M5:IV5 K7:IV7 K9:IV9 K11:IV11 K13:IV13 K15:IV15 K17:IV17">
    <cfRule type="cellIs" dxfId="369" priority="31" stopIfTrue="1" operator="equal">
      <formula>1</formula>
    </cfRule>
    <cfRule type="cellIs" dxfId="368" priority="32" stopIfTrue="1" operator="lessThan">
      <formula>0.0005</formula>
    </cfRule>
  </conditionalFormatting>
  <conditionalFormatting sqref="K4:IV4 K6:IV6 K8:IV8 K10:IV10 K12:IV12 K14:IV14 K16:IV16">
    <cfRule type="cellIs" dxfId="367" priority="33" stopIfTrue="1" operator="equal">
      <formula>0</formula>
    </cfRule>
  </conditionalFormatting>
  <hyperlinks>
    <hyperlink ref="E25" r:id="rId1" xr:uid="{F9174DBD-1442-48B9-B110-9CF358AFBD81}"/>
    <hyperlink ref="E25:G25" r:id="rId2" display="http://dx.doi.org/10.4232/1.14582 " xr:uid="{23C4DDA9-E70B-4B6F-84F3-CC8DC0F463AF}"/>
    <hyperlink ref="A27" r:id="rId3" display="Publikation und Tabellen stehen unter der Lizenz CC BY-SA DEED 4.0." xr:uid="{7787B31B-5419-4BBF-A3DD-F8A1817B7994}"/>
    <hyperlink ref="A27:E27" r:id="rId4" display="Die Tabellen stehen unter der Lizenz CC BY-SA DEED 4.0." xr:uid="{47BFE007-FDEB-4ED1-9A30-79A291A1E74D}"/>
  </hyperlinks>
  <pageMargins left="0.78740157480314965" right="0.78740157480314965" top="0.98425196850393704" bottom="0.98425196850393704" header="0.51181102362204722" footer="0.51181102362204722"/>
  <pageSetup paperSize="9" scale="86" orientation="portrait" r:id="rId5"/>
  <headerFooter scaleWithDoc="0" alignWithMargins="0"/>
  <legacyDrawingHF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6D86-296F-4A0E-93DE-904A12D533DF}">
  <dimension ref="A1:AQ45"/>
  <sheetViews>
    <sheetView view="pageBreakPreview" zoomScaleNormal="100" zoomScaleSheetLayoutView="100" workbookViewId="0">
      <selection activeCell="A45" sqref="A45:E45"/>
    </sheetView>
  </sheetViews>
  <sheetFormatPr baseColWidth="10" defaultRowHeight="12.75"/>
  <cols>
    <col min="1" max="1" width="17.28515625" style="9" customWidth="1"/>
    <col min="2" max="2" width="6.140625" style="9" customWidth="1"/>
    <col min="3" max="3" width="8.140625" style="9" customWidth="1"/>
    <col min="4" max="4" width="6.28515625" style="9" customWidth="1"/>
    <col min="5" max="5" width="5.855468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5.85546875" style="9" customWidth="1"/>
    <col min="15" max="15" width="7.5703125" style="9" customWidth="1"/>
    <col min="16" max="16" width="7" style="9" customWidth="1"/>
    <col min="17" max="17" width="5.85546875" style="9" customWidth="1"/>
    <col min="18" max="19" width="7" style="9" customWidth="1"/>
    <col min="20" max="20" width="5.85546875" style="9" customWidth="1"/>
    <col min="21" max="22" width="7" style="9" customWidth="1"/>
    <col min="23" max="23" width="5.85546875" style="9" customWidth="1"/>
    <col min="24" max="25" width="7" style="9" customWidth="1"/>
    <col min="26" max="26" width="5.85546875" style="9" customWidth="1"/>
    <col min="27" max="28" width="7" style="9" customWidth="1"/>
    <col min="29" max="29" width="5.85546875" style="9" customWidth="1"/>
    <col min="30" max="31" width="7" style="9" customWidth="1"/>
    <col min="32" max="32" width="5.85546875" style="9" customWidth="1"/>
    <col min="33" max="34" width="7" style="9" customWidth="1"/>
    <col min="35" max="35" width="5.85546875" style="9" customWidth="1"/>
    <col min="36" max="37" width="7" style="9" customWidth="1"/>
    <col min="38" max="38" width="5.85546875" style="9" customWidth="1"/>
    <col min="39" max="40" width="7" style="9" customWidth="1"/>
    <col min="41" max="41" width="7.5703125" style="9" customWidth="1"/>
    <col min="42" max="42" width="7.85546875" style="9" customWidth="1"/>
    <col min="43" max="43" width="2.7109375" style="545" customWidth="1"/>
    <col min="44" max="16384" width="11.42578125" style="9"/>
  </cols>
  <sheetData>
    <row r="1" spans="1:43" s="540" customFormat="1" ht="37.5" customHeight="1" thickBot="1">
      <c r="A1" s="958" t="str">
        <f>"Tabelle 11: Kurse in Zusammenarbeit mit anderen Einrichtungen nach Ländern " &amp;Hilfswerte!B1</f>
        <v>Tabelle 11: Kurse in Zusammenarbeit mit anderen Einrichtungen nach Ländern 2023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624"/>
      <c r="Q1" s="973" t="str">
        <f>"noch Tabelle 11: Kurse in Zusammenarbeit mit anderen Einrichtungen nach Ländern " &amp;Hilfswerte!B1</f>
        <v>noch Tabelle 11: Kurse in Zusammenarbeit mit anderen Einrichtungen nach Ländern 2023</v>
      </c>
      <c r="R1" s="973"/>
      <c r="S1" s="973"/>
      <c r="T1" s="973"/>
      <c r="U1" s="973"/>
      <c r="V1" s="973"/>
      <c r="W1" s="973"/>
      <c r="X1" s="973"/>
      <c r="Y1" s="973"/>
      <c r="Z1" s="973"/>
      <c r="AA1" s="973"/>
      <c r="AB1" s="973"/>
      <c r="AC1" s="973" t="str">
        <f>"noch Tabelle 11: Kurse in Zusammenarbeit mit anderen Einrichtungen nach Ländern " &amp;Hilfswerte!B1</f>
        <v>noch Tabelle 11: Kurse in Zusammenarbeit mit anderen Einrichtungen nach Ländern 2023</v>
      </c>
      <c r="AD1" s="973"/>
      <c r="AE1" s="973"/>
      <c r="AF1" s="973"/>
      <c r="AG1" s="973"/>
      <c r="AH1" s="973"/>
      <c r="AI1" s="973"/>
      <c r="AJ1" s="973"/>
      <c r="AK1" s="973"/>
      <c r="AL1" s="973"/>
      <c r="AM1" s="973"/>
      <c r="AN1" s="973"/>
      <c r="AO1" s="624"/>
      <c r="AP1" s="624"/>
    </row>
    <row r="2" spans="1:43" s="3" customFormat="1" ht="37.5" customHeight="1" thickBot="1">
      <c r="A2" s="969" t="s">
        <v>12</v>
      </c>
      <c r="B2" s="959" t="s">
        <v>24</v>
      </c>
      <c r="C2" s="959"/>
      <c r="D2" s="959"/>
      <c r="E2" s="961" t="s">
        <v>260</v>
      </c>
      <c r="F2" s="961"/>
      <c r="G2" s="961"/>
      <c r="H2" s="961"/>
      <c r="I2" s="961"/>
      <c r="J2" s="961"/>
      <c r="K2" s="961"/>
      <c r="L2" s="961"/>
      <c r="M2" s="961"/>
      <c r="N2" s="961"/>
      <c r="O2" s="961"/>
      <c r="P2" s="962"/>
      <c r="Q2" s="972" t="s">
        <v>260</v>
      </c>
      <c r="R2" s="961"/>
      <c r="S2" s="961"/>
      <c r="T2" s="961"/>
      <c r="U2" s="961"/>
      <c r="V2" s="961"/>
      <c r="W2" s="961"/>
      <c r="X2" s="961"/>
      <c r="Y2" s="961"/>
      <c r="Z2" s="961"/>
      <c r="AA2" s="961"/>
      <c r="AB2" s="962"/>
      <c r="AC2" s="972" t="s">
        <v>260</v>
      </c>
      <c r="AD2" s="961"/>
      <c r="AE2" s="961"/>
      <c r="AF2" s="961"/>
      <c r="AG2" s="961"/>
      <c r="AH2" s="961"/>
      <c r="AI2" s="961"/>
      <c r="AJ2" s="961"/>
      <c r="AK2" s="961"/>
      <c r="AL2" s="961"/>
      <c r="AM2" s="961"/>
      <c r="AN2" s="962"/>
      <c r="AO2" s="693"/>
      <c r="AP2" s="630"/>
      <c r="AQ2" s="540"/>
    </row>
    <row r="3" spans="1:43" s="56" customFormat="1" ht="36.75" customHeight="1">
      <c r="A3" s="970"/>
      <c r="B3" s="960"/>
      <c r="C3" s="960"/>
      <c r="D3" s="960"/>
      <c r="E3" s="963" t="s">
        <v>369</v>
      </c>
      <c r="F3" s="959"/>
      <c r="G3" s="959"/>
      <c r="H3" s="959" t="s">
        <v>261</v>
      </c>
      <c r="I3" s="959"/>
      <c r="J3" s="959"/>
      <c r="K3" s="959" t="s">
        <v>370</v>
      </c>
      <c r="L3" s="959"/>
      <c r="M3" s="959"/>
      <c r="N3" s="959" t="s">
        <v>262</v>
      </c>
      <c r="O3" s="959"/>
      <c r="P3" s="965"/>
      <c r="Q3" s="966" t="s">
        <v>463</v>
      </c>
      <c r="R3" s="967"/>
      <c r="S3" s="968"/>
      <c r="T3" s="959" t="s">
        <v>263</v>
      </c>
      <c r="U3" s="959"/>
      <c r="V3" s="959"/>
      <c r="W3" s="959" t="s">
        <v>371</v>
      </c>
      <c r="X3" s="959"/>
      <c r="Y3" s="959"/>
      <c r="Z3" s="964" t="s">
        <v>264</v>
      </c>
      <c r="AA3" s="928"/>
      <c r="AB3" s="929"/>
      <c r="AC3" s="964" t="s">
        <v>265</v>
      </c>
      <c r="AD3" s="928"/>
      <c r="AE3" s="963"/>
      <c r="AF3" s="964" t="s">
        <v>372</v>
      </c>
      <c r="AG3" s="928"/>
      <c r="AH3" s="963"/>
      <c r="AI3" s="964" t="s">
        <v>266</v>
      </c>
      <c r="AJ3" s="928"/>
      <c r="AK3" s="963"/>
      <c r="AL3" s="964" t="s">
        <v>267</v>
      </c>
      <c r="AM3" s="928"/>
      <c r="AN3" s="929"/>
      <c r="AO3" s="628"/>
      <c r="AP3" s="628"/>
      <c r="AQ3" s="628"/>
    </row>
    <row r="4" spans="1:43" ht="45" customHeight="1">
      <c r="A4" s="971"/>
      <c r="B4" s="620" t="s">
        <v>16</v>
      </c>
      <c r="C4" s="620" t="s">
        <v>17</v>
      </c>
      <c r="D4" s="568" t="s">
        <v>18</v>
      </c>
      <c r="E4" s="626" t="s">
        <v>16</v>
      </c>
      <c r="F4" s="620" t="s">
        <v>17</v>
      </c>
      <c r="G4" s="568" t="s">
        <v>18</v>
      </c>
      <c r="H4" s="620" t="s">
        <v>16</v>
      </c>
      <c r="I4" s="620" t="s">
        <v>17</v>
      </c>
      <c r="J4" s="620" t="s">
        <v>18</v>
      </c>
      <c r="K4" s="568" t="s">
        <v>16</v>
      </c>
      <c r="L4" s="627" t="s">
        <v>17</v>
      </c>
      <c r="M4" s="568" t="s">
        <v>18</v>
      </c>
      <c r="N4" s="620" t="s">
        <v>16</v>
      </c>
      <c r="O4" s="620" t="s">
        <v>17</v>
      </c>
      <c r="P4" s="570" t="s">
        <v>18</v>
      </c>
      <c r="Q4" s="620" t="s">
        <v>16</v>
      </c>
      <c r="R4" s="620" t="s">
        <v>17</v>
      </c>
      <c r="S4" s="568" t="s">
        <v>18</v>
      </c>
      <c r="T4" s="620" t="s">
        <v>16</v>
      </c>
      <c r="U4" s="620" t="s">
        <v>17</v>
      </c>
      <c r="V4" s="568" t="s">
        <v>18</v>
      </c>
      <c r="W4" s="620" t="s">
        <v>16</v>
      </c>
      <c r="X4" s="620" t="s">
        <v>17</v>
      </c>
      <c r="Y4" s="568" t="s">
        <v>18</v>
      </c>
      <c r="Z4" s="620" t="s">
        <v>16</v>
      </c>
      <c r="AA4" s="620" t="s">
        <v>17</v>
      </c>
      <c r="AB4" s="570" t="s">
        <v>18</v>
      </c>
      <c r="AC4" s="620" t="s">
        <v>16</v>
      </c>
      <c r="AD4" s="620" t="s">
        <v>17</v>
      </c>
      <c r="AE4" s="568" t="s">
        <v>18</v>
      </c>
      <c r="AF4" s="620" t="s">
        <v>16</v>
      </c>
      <c r="AG4" s="620" t="s">
        <v>17</v>
      </c>
      <c r="AH4" s="568" t="s">
        <v>18</v>
      </c>
      <c r="AI4" s="620" t="s">
        <v>16</v>
      </c>
      <c r="AJ4" s="620" t="s">
        <v>17</v>
      </c>
      <c r="AK4" s="568" t="s">
        <v>18</v>
      </c>
      <c r="AL4" s="620" t="s">
        <v>16</v>
      </c>
      <c r="AM4" s="620" t="s">
        <v>17</v>
      </c>
      <c r="AN4" s="570" t="s">
        <v>18</v>
      </c>
      <c r="AO4" s="545"/>
      <c r="AP4" s="545"/>
    </row>
    <row r="5" spans="1:43" s="57" customFormat="1" ht="17.25" customHeight="1">
      <c r="A5" s="779" t="s">
        <v>61</v>
      </c>
      <c r="B5" s="279">
        <v>6896</v>
      </c>
      <c r="C5" s="280">
        <v>185484</v>
      </c>
      <c r="D5" s="281">
        <v>90282</v>
      </c>
      <c r="E5" s="280">
        <v>77</v>
      </c>
      <c r="F5" s="280">
        <v>16514</v>
      </c>
      <c r="G5" s="281">
        <v>1236</v>
      </c>
      <c r="H5" s="280">
        <v>1</v>
      </c>
      <c r="I5" s="280">
        <v>16</v>
      </c>
      <c r="J5" s="281">
        <v>4</v>
      </c>
      <c r="K5" s="280">
        <v>3</v>
      </c>
      <c r="L5" s="280">
        <v>124</v>
      </c>
      <c r="M5" s="281">
        <v>36</v>
      </c>
      <c r="N5" s="280">
        <v>435</v>
      </c>
      <c r="O5" s="280">
        <v>19838</v>
      </c>
      <c r="P5" s="282">
        <v>4403</v>
      </c>
      <c r="Q5" s="280">
        <v>626</v>
      </c>
      <c r="R5" s="280">
        <v>8127</v>
      </c>
      <c r="S5" s="281">
        <v>5221</v>
      </c>
      <c r="T5" s="280">
        <v>1238</v>
      </c>
      <c r="U5" s="280">
        <v>17954</v>
      </c>
      <c r="V5" s="281">
        <v>17805</v>
      </c>
      <c r="W5" s="280">
        <v>569</v>
      </c>
      <c r="X5" s="280">
        <v>8450</v>
      </c>
      <c r="Y5" s="281">
        <v>6477</v>
      </c>
      <c r="Z5" s="280">
        <v>935</v>
      </c>
      <c r="AA5" s="280">
        <v>24292</v>
      </c>
      <c r="AB5" s="282">
        <v>14365</v>
      </c>
      <c r="AC5" s="280">
        <v>45</v>
      </c>
      <c r="AD5" s="280">
        <v>897</v>
      </c>
      <c r="AE5" s="281">
        <v>486</v>
      </c>
      <c r="AF5" s="280">
        <v>1206</v>
      </c>
      <c r="AG5" s="280">
        <v>30005</v>
      </c>
      <c r="AH5" s="281">
        <v>12510</v>
      </c>
      <c r="AI5" s="280">
        <v>1056</v>
      </c>
      <c r="AJ5" s="280">
        <v>44376</v>
      </c>
      <c r="AK5" s="281">
        <v>18578</v>
      </c>
      <c r="AL5" s="280">
        <v>705</v>
      </c>
      <c r="AM5" s="280">
        <v>14891</v>
      </c>
      <c r="AN5" s="282">
        <v>9161</v>
      </c>
      <c r="AO5" s="629"/>
      <c r="AP5" s="629"/>
      <c r="AQ5" s="629"/>
    </row>
    <row r="6" spans="1:43" s="58" customFormat="1" ht="17.25" customHeight="1">
      <c r="A6" s="780"/>
      <c r="B6" s="283">
        <v>1</v>
      </c>
      <c r="C6" s="284">
        <v>1</v>
      </c>
      <c r="D6" s="285">
        <v>1</v>
      </c>
      <c r="E6" s="66">
        <v>1.1169999999999999E-2</v>
      </c>
      <c r="F6" s="66">
        <v>8.9029999999999998E-2</v>
      </c>
      <c r="G6" s="286">
        <v>1.3690000000000001E-2</v>
      </c>
      <c r="H6" s="66">
        <v>1.4999999999999999E-4</v>
      </c>
      <c r="I6" s="66">
        <v>9.0000000000000006E-5</v>
      </c>
      <c r="J6" s="286">
        <v>4.0000000000000003E-5</v>
      </c>
      <c r="K6" s="66">
        <v>4.4000000000000002E-4</v>
      </c>
      <c r="L6" s="66">
        <v>6.7000000000000002E-4</v>
      </c>
      <c r="M6" s="286">
        <v>4.0000000000000002E-4</v>
      </c>
      <c r="N6" s="66">
        <v>6.3079999999999997E-2</v>
      </c>
      <c r="O6" s="66">
        <v>0.10695</v>
      </c>
      <c r="P6" s="287">
        <v>4.8770000000000001E-2</v>
      </c>
      <c r="Q6" s="66">
        <v>9.078E-2</v>
      </c>
      <c r="R6" s="66">
        <v>4.3819999999999998E-2</v>
      </c>
      <c r="S6" s="286">
        <v>5.7829999999999999E-2</v>
      </c>
      <c r="T6" s="66">
        <v>0.17952000000000001</v>
      </c>
      <c r="U6" s="66">
        <v>9.6799999999999997E-2</v>
      </c>
      <c r="V6" s="286">
        <v>0.19722000000000001</v>
      </c>
      <c r="W6" s="66">
        <v>8.251E-2</v>
      </c>
      <c r="X6" s="66">
        <v>4.5560000000000003E-2</v>
      </c>
      <c r="Y6" s="286">
        <v>7.1739999999999998E-2</v>
      </c>
      <c r="Z6" s="66">
        <v>0.13558999999999999</v>
      </c>
      <c r="AA6" s="66">
        <v>0.13097</v>
      </c>
      <c r="AB6" s="287">
        <v>0.15911</v>
      </c>
      <c r="AC6" s="66">
        <v>6.5300000000000002E-3</v>
      </c>
      <c r="AD6" s="66">
        <v>4.8399999999999997E-3</v>
      </c>
      <c r="AE6" s="286">
        <v>5.3800000000000002E-3</v>
      </c>
      <c r="AF6" s="66">
        <v>0.17488000000000001</v>
      </c>
      <c r="AG6" s="66">
        <v>0.16177</v>
      </c>
      <c r="AH6" s="286">
        <v>0.13857</v>
      </c>
      <c r="AI6" s="66">
        <v>0.15312999999999999</v>
      </c>
      <c r="AJ6" s="66">
        <v>0.23924000000000001</v>
      </c>
      <c r="AK6" s="286">
        <v>0.20577999999999999</v>
      </c>
      <c r="AL6" s="66">
        <v>0.10223</v>
      </c>
      <c r="AM6" s="66">
        <v>8.0280000000000004E-2</v>
      </c>
      <c r="AN6" s="287">
        <v>0.10147</v>
      </c>
      <c r="AO6" s="630"/>
      <c r="AP6" s="630"/>
      <c r="AQ6" s="630"/>
    </row>
    <row r="7" spans="1:43" s="57" customFormat="1" ht="17.25" customHeight="1">
      <c r="A7" s="780" t="s">
        <v>62</v>
      </c>
      <c r="B7" s="288">
        <v>5183</v>
      </c>
      <c r="C7" s="91">
        <v>50002</v>
      </c>
      <c r="D7" s="289">
        <v>82220</v>
      </c>
      <c r="E7" s="91">
        <v>9</v>
      </c>
      <c r="F7" s="91">
        <v>440</v>
      </c>
      <c r="G7" s="289">
        <v>95</v>
      </c>
      <c r="H7" s="91">
        <v>0</v>
      </c>
      <c r="I7" s="91">
        <v>0</v>
      </c>
      <c r="J7" s="289">
        <v>0</v>
      </c>
      <c r="K7" s="91">
        <v>0</v>
      </c>
      <c r="L7" s="91">
        <v>0</v>
      </c>
      <c r="M7" s="289">
        <v>0</v>
      </c>
      <c r="N7" s="91">
        <v>184</v>
      </c>
      <c r="O7" s="91">
        <v>562</v>
      </c>
      <c r="P7" s="290">
        <v>2568</v>
      </c>
      <c r="Q7" s="91">
        <v>317</v>
      </c>
      <c r="R7" s="91">
        <v>1661</v>
      </c>
      <c r="S7" s="289">
        <v>2132</v>
      </c>
      <c r="T7" s="91">
        <v>817</v>
      </c>
      <c r="U7" s="91">
        <v>1820</v>
      </c>
      <c r="V7" s="289">
        <v>18832</v>
      </c>
      <c r="W7" s="91">
        <v>475</v>
      </c>
      <c r="X7" s="91">
        <v>7291</v>
      </c>
      <c r="Y7" s="289">
        <v>5916</v>
      </c>
      <c r="Z7" s="91">
        <v>289</v>
      </c>
      <c r="AA7" s="91">
        <v>444</v>
      </c>
      <c r="AB7" s="290">
        <v>6846</v>
      </c>
      <c r="AC7" s="91">
        <v>128</v>
      </c>
      <c r="AD7" s="91">
        <v>1374</v>
      </c>
      <c r="AE7" s="289">
        <v>1053</v>
      </c>
      <c r="AF7" s="91">
        <v>167</v>
      </c>
      <c r="AG7" s="91">
        <v>4584</v>
      </c>
      <c r="AH7" s="289">
        <v>2030</v>
      </c>
      <c r="AI7" s="91">
        <v>605</v>
      </c>
      <c r="AJ7" s="91">
        <v>13129</v>
      </c>
      <c r="AK7" s="289">
        <v>9865</v>
      </c>
      <c r="AL7" s="91">
        <v>2192</v>
      </c>
      <c r="AM7" s="91">
        <v>18697</v>
      </c>
      <c r="AN7" s="290">
        <v>32883</v>
      </c>
      <c r="AO7" s="629"/>
      <c r="AP7" s="629"/>
      <c r="AQ7" s="629"/>
    </row>
    <row r="8" spans="1:43" s="58" customFormat="1" ht="17.25" customHeight="1">
      <c r="A8" s="780"/>
      <c r="B8" s="283">
        <v>1</v>
      </c>
      <c r="C8" s="284">
        <v>1</v>
      </c>
      <c r="D8" s="285">
        <v>1</v>
      </c>
      <c r="E8" s="66">
        <v>1.74E-3</v>
      </c>
      <c r="F8" s="66">
        <v>8.8000000000000005E-3</v>
      </c>
      <c r="G8" s="286">
        <v>1.16E-3</v>
      </c>
      <c r="H8" s="66" t="s">
        <v>472</v>
      </c>
      <c r="I8" s="66" t="s">
        <v>472</v>
      </c>
      <c r="J8" s="286" t="s">
        <v>472</v>
      </c>
      <c r="K8" s="66" t="s">
        <v>472</v>
      </c>
      <c r="L8" s="66" t="s">
        <v>472</v>
      </c>
      <c r="M8" s="286" t="s">
        <v>472</v>
      </c>
      <c r="N8" s="66">
        <v>3.5499999999999997E-2</v>
      </c>
      <c r="O8" s="66">
        <v>1.124E-2</v>
      </c>
      <c r="P8" s="287">
        <v>3.1230000000000001E-2</v>
      </c>
      <c r="Q8" s="66">
        <v>6.1159999999999999E-2</v>
      </c>
      <c r="R8" s="66">
        <v>3.322E-2</v>
      </c>
      <c r="S8" s="286">
        <v>2.5930000000000002E-2</v>
      </c>
      <c r="T8" s="66">
        <v>0.15762999999999999</v>
      </c>
      <c r="U8" s="66">
        <v>3.6400000000000002E-2</v>
      </c>
      <c r="V8" s="286">
        <v>0.22903999999999999</v>
      </c>
      <c r="W8" s="66">
        <v>9.1649999999999995E-2</v>
      </c>
      <c r="X8" s="66">
        <v>0.14581</v>
      </c>
      <c r="Y8" s="286">
        <v>7.195E-2</v>
      </c>
      <c r="Z8" s="66">
        <v>5.5759999999999997E-2</v>
      </c>
      <c r="AA8" s="66">
        <v>8.8800000000000007E-3</v>
      </c>
      <c r="AB8" s="287">
        <v>8.3260000000000001E-2</v>
      </c>
      <c r="AC8" s="66">
        <v>2.47E-2</v>
      </c>
      <c r="AD8" s="66">
        <v>2.7480000000000001E-2</v>
      </c>
      <c r="AE8" s="286">
        <v>1.281E-2</v>
      </c>
      <c r="AF8" s="66">
        <v>3.2219999999999999E-2</v>
      </c>
      <c r="AG8" s="66">
        <v>9.1679999999999998E-2</v>
      </c>
      <c r="AH8" s="286">
        <v>2.469E-2</v>
      </c>
      <c r="AI8" s="66">
        <v>0.11673</v>
      </c>
      <c r="AJ8" s="66">
        <v>0.26257000000000003</v>
      </c>
      <c r="AK8" s="286">
        <v>0.11998</v>
      </c>
      <c r="AL8" s="66">
        <v>0.42292000000000002</v>
      </c>
      <c r="AM8" s="66">
        <v>0.37392999999999998</v>
      </c>
      <c r="AN8" s="287">
        <v>0.39994000000000002</v>
      </c>
      <c r="AO8" s="630"/>
      <c r="AP8" s="630"/>
      <c r="AQ8" s="630"/>
    </row>
    <row r="9" spans="1:43" s="57" customFormat="1" ht="17.25" customHeight="1">
      <c r="A9" s="780" t="s">
        <v>63</v>
      </c>
      <c r="B9" s="288">
        <v>1068</v>
      </c>
      <c r="C9" s="91">
        <v>66245</v>
      </c>
      <c r="D9" s="289">
        <v>13286</v>
      </c>
      <c r="E9" s="91">
        <v>10</v>
      </c>
      <c r="F9" s="91">
        <v>46</v>
      </c>
      <c r="G9" s="289">
        <v>82</v>
      </c>
      <c r="H9" s="91">
        <v>0</v>
      </c>
      <c r="I9" s="91">
        <v>0</v>
      </c>
      <c r="J9" s="289">
        <v>0</v>
      </c>
      <c r="K9" s="91">
        <v>0</v>
      </c>
      <c r="L9" s="91">
        <v>0</v>
      </c>
      <c r="M9" s="289">
        <v>0</v>
      </c>
      <c r="N9" s="91">
        <v>16</v>
      </c>
      <c r="O9" s="91">
        <v>899</v>
      </c>
      <c r="P9" s="290">
        <v>202</v>
      </c>
      <c r="Q9" s="91">
        <v>12</v>
      </c>
      <c r="R9" s="91">
        <v>1867</v>
      </c>
      <c r="S9" s="289">
        <v>97</v>
      </c>
      <c r="T9" s="91">
        <v>413</v>
      </c>
      <c r="U9" s="91">
        <v>24658</v>
      </c>
      <c r="V9" s="289">
        <v>6036</v>
      </c>
      <c r="W9" s="91">
        <v>19</v>
      </c>
      <c r="X9" s="91">
        <v>1686</v>
      </c>
      <c r="Y9" s="289">
        <v>196</v>
      </c>
      <c r="Z9" s="91">
        <v>38</v>
      </c>
      <c r="AA9" s="91">
        <v>1208</v>
      </c>
      <c r="AB9" s="290">
        <v>350</v>
      </c>
      <c r="AC9" s="91">
        <v>11</v>
      </c>
      <c r="AD9" s="91">
        <v>180</v>
      </c>
      <c r="AE9" s="289">
        <v>116</v>
      </c>
      <c r="AF9" s="91">
        <v>252</v>
      </c>
      <c r="AG9" s="91">
        <v>22228</v>
      </c>
      <c r="AH9" s="289">
        <v>2711</v>
      </c>
      <c r="AI9" s="91">
        <v>192</v>
      </c>
      <c r="AJ9" s="91">
        <v>6907</v>
      </c>
      <c r="AK9" s="289">
        <v>1796</v>
      </c>
      <c r="AL9" s="91">
        <v>105</v>
      </c>
      <c r="AM9" s="91">
        <v>6566</v>
      </c>
      <c r="AN9" s="290">
        <v>1700</v>
      </c>
      <c r="AO9" s="629"/>
      <c r="AP9" s="629"/>
      <c r="AQ9" s="629"/>
    </row>
    <row r="10" spans="1:43" s="58" customFormat="1" ht="17.25" customHeight="1">
      <c r="A10" s="780"/>
      <c r="B10" s="283">
        <v>1</v>
      </c>
      <c r="C10" s="284">
        <v>1</v>
      </c>
      <c r="D10" s="285">
        <v>1</v>
      </c>
      <c r="E10" s="66">
        <v>9.3600000000000003E-3</v>
      </c>
      <c r="F10" s="66">
        <v>6.8999999999999997E-4</v>
      </c>
      <c r="G10" s="286">
        <v>6.1700000000000001E-3</v>
      </c>
      <c r="H10" s="66" t="s">
        <v>472</v>
      </c>
      <c r="I10" s="66" t="s">
        <v>472</v>
      </c>
      <c r="J10" s="286" t="s">
        <v>472</v>
      </c>
      <c r="K10" s="66" t="s">
        <v>472</v>
      </c>
      <c r="L10" s="66" t="s">
        <v>472</v>
      </c>
      <c r="M10" s="286" t="s">
        <v>472</v>
      </c>
      <c r="N10" s="66">
        <v>1.498E-2</v>
      </c>
      <c r="O10" s="66">
        <v>1.357E-2</v>
      </c>
      <c r="P10" s="287">
        <v>1.52E-2</v>
      </c>
      <c r="Q10" s="66">
        <v>1.124E-2</v>
      </c>
      <c r="R10" s="66">
        <v>2.818E-2</v>
      </c>
      <c r="S10" s="286">
        <v>7.3000000000000001E-3</v>
      </c>
      <c r="T10" s="66">
        <v>0.38669999999999999</v>
      </c>
      <c r="U10" s="66">
        <v>0.37222</v>
      </c>
      <c r="V10" s="286">
        <v>0.45430999999999999</v>
      </c>
      <c r="W10" s="66">
        <v>1.779E-2</v>
      </c>
      <c r="X10" s="66">
        <v>2.545E-2</v>
      </c>
      <c r="Y10" s="286">
        <v>1.4749999999999999E-2</v>
      </c>
      <c r="Z10" s="66">
        <v>3.5580000000000001E-2</v>
      </c>
      <c r="AA10" s="66">
        <v>1.8239999999999999E-2</v>
      </c>
      <c r="AB10" s="287">
        <v>2.6339999999999999E-2</v>
      </c>
      <c r="AC10" s="66">
        <v>1.03E-2</v>
      </c>
      <c r="AD10" s="66">
        <v>2.7200000000000002E-3</v>
      </c>
      <c r="AE10" s="286">
        <v>8.7299999999999999E-3</v>
      </c>
      <c r="AF10" s="66">
        <v>0.23596</v>
      </c>
      <c r="AG10" s="66">
        <v>0.33554</v>
      </c>
      <c r="AH10" s="286">
        <v>0.20405000000000001</v>
      </c>
      <c r="AI10" s="66">
        <v>0.17978</v>
      </c>
      <c r="AJ10" s="66">
        <v>0.10426000000000001</v>
      </c>
      <c r="AK10" s="286">
        <v>0.13517999999999999</v>
      </c>
      <c r="AL10" s="66">
        <v>9.8309999999999995E-2</v>
      </c>
      <c r="AM10" s="66">
        <v>9.912E-2</v>
      </c>
      <c r="AN10" s="287">
        <v>0.12795000000000001</v>
      </c>
      <c r="AO10" s="630"/>
      <c r="AP10" s="630"/>
      <c r="AQ10" s="630"/>
    </row>
    <row r="11" spans="1:43" s="57" customFormat="1" ht="17.25" customHeight="1">
      <c r="A11" s="780" t="s">
        <v>64</v>
      </c>
      <c r="B11" s="288">
        <v>368</v>
      </c>
      <c r="C11" s="91">
        <v>11540</v>
      </c>
      <c r="D11" s="289">
        <v>3599</v>
      </c>
      <c r="E11" s="91">
        <v>6</v>
      </c>
      <c r="F11" s="91">
        <v>18</v>
      </c>
      <c r="G11" s="289">
        <v>16</v>
      </c>
      <c r="H11" s="91">
        <v>0</v>
      </c>
      <c r="I11" s="91">
        <v>0</v>
      </c>
      <c r="J11" s="289">
        <v>0</v>
      </c>
      <c r="K11" s="91">
        <v>0</v>
      </c>
      <c r="L11" s="91">
        <v>0</v>
      </c>
      <c r="M11" s="289">
        <v>0</v>
      </c>
      <c r="N11" s="91">
        <v>52</v>
      </c>
      <c r="O11" s="91">
        <v>1263</v>
      </c>
      <c r="P11" s="290">
        <v>322</v>
      </c>
      <c r="Q11" s="91">
        <v>1</v>
      </c>
      <c r="R11" s="91">
        <v>3</v>
      </c>
      <c r="S11" s="289">
        <v>15</v>
      </c>
      <c r="T11" s="91">
        <v>67</v>
      </c>
      <c r="U11" s="91">
        <v>1522</v>
      </c>
      <c r="V11" s="289">
        <v>562</v>
      </c>
      <c r="W11" s="91">
        <v>27</v>
      </c>
      <c r="X11" s="91">
        <v>936</v>
      </c>
      <c r="Y11" s="289">
        <v>172</v>
      </c>
      <c r="Z11" s="91">
        <v>31</v>
      </c>
      <c r="AA11" s="91">
        <v>438</v>
      </c>
      <c r="AB11" s="290">
        <v>427</v>
      </c>
      <c r="AC11" s="91">
        <v>14</v>
      </c>
      <c r="AD11" s="91">
        <v>371</v>
      </c>
      <c r="AE11" s="289">
        <v>121</v>
      </c>
      <c r="AF11" s="91">
        <v>20</v>
      </c>
      <c r="AG11" s="91">
        <v>864</v>
      </c>
      <c r="AH11" s="289">
        <v>143</v>
      </c>
      <c r="AI11" s="91">
        <v>44</v>
      </c>
      <c r="AJ11" s="91">
        <v>2730</v>
      </c>
      <c r="AK11" s="289">
        <v>626</v>
      </c>
      <c r="AL11" s="91">
        <v>106</v>
      </c>
      <c r="AM11" s="91">
        <v>3395</v>
      </c>
      <c r="AN11" s="290">
        <v>1195</v>
      </c>
      <c r="AO11" s="629"/>
      <c r="AP11" s="629"/>
      <c r="AQ11" s="629"/>
    </row>
    <row r="12" spans="1:43" s="58" customFormat="1" ht="17.25" customHeight="1">
      <c r="A12" s="780"/>
      <c r="B12" s="283">
        <v>1</v>
      </c>
      <c r="C12" s="284">
        <v>1</v>
      </c>
      <c r="D12" s="285">
        <v>1</v>
      </c>
      <c r="E12" s="66">
        <v>1.6299999999999999E-2</v>
      </c>
      <c r="F12" s="66">
        <v>1.56E-3</v>
      </c>
      <c r="G12" s="286">
        <v>4.45E-3</v>
      </c>
      <c r="H12" s="66" t="s">
        <v>472</v>
      </c>
      <c r="I12" s="66" t="s">
        <v>472</v>
      </c>
      <c r="J12" s="286" t="s">
        <v>472</v>
      </c>
      <c r="K12" s="66" t="s">
        <v>472</v>
      </c>
      <c r="L12" s="66" t="s">
        <v>472</v>
      </c>
      <c r="M12" s="286" t="s">
        <v>472</v>
      </c>
      <c r="N12" s="66">
        <v>0.14130000000000001</v>
      </c>
      <c r="O12" s="66">
        <v>0.10945000000000001</v>
      </c>
      <c r="P12" s="287">
        <v>8.9469999999999994E-2</v>
      </c>
      <c r="Q12" s="66">
        <v>2.7200000000000002E-3</v>
      </c>
      <c r="R12" s="66">
        <v>2.5999999999999998E-4</v>
      </c>
      <c r="S12" s="286">
        <v>4.1700000000000001E-3</v>
      </c>
      <c r="T12" s="66">
        <v>0.18207000000000001</v>
      </c>
      <c r="U12" s="66">
        <v>0.13189000000000001</v>
      </c>
      <c r="V12" s="286">
        <v>0.15615000000000001</v>
      </c>
      <c r="W12" s="66">
        <v>7.3370000000000005E-2</v>
      </c>
      <c r="X12" s="66">
        <v>8.1110000000000002E-2</v>
      </c>
      <c r="Y12" s="286">
        <v>4.7789999999999999E-2</v>
      </c>
      <c r="Z12" s="66">
        <v>8.4239999999999995E-2</v>
      </c>
      <c r="AA12" s="66">
        <v>3.7949999999999998E-2</v>
      </c>
      <c r="AB12" s="287">
        <v>0.11864</v>
      </c>
      <c r="AC12" s="66">
        <v>3.8039999999999997E-2</v>
      </c>
      <c r="AD12" s="66">
        <v>3.2149999999999998E-2</v>
      </c>
      <c r="AE12" s="286">
        <v>3.3619999999999997E-2</v>
      </c>
      <c r="AF12" s="66">
        <v>5.4350000000000002E-2</v>
      </c>
      <c r="AG12" s="66">
        <v>7.4870000000000006E-2</v>
      </c>
      <c r="AH12" s="286">
        <v>3.9730000000000001E-2</v>
      </c>
      <c r="AI12" s="66">
        <v>0.11957</v>
      </c>
      <c r="AJ12" s="66">
        <v>0.23657</v>
      </c>
      <c r="AK12" s="286">
        <v>0.17394000000000001</v>
      </c>
      <c r="AL12" s="66">
        <v>0.28804000000000002</v>
      </c>
      <c r="AM12" s="66">
        <v>0.29419000000000001</v>
      </c>
      <c r="AN12" s="287">
        <v>0.33204</v>
      </c>
      <c r="AO12" s="630"/>
      <c r="AP12" s="630"/>
      <c r="AQ12" s="630"/>
    </row>
    <row r="13" spans="1:43" s="57" customFormat="1" ht="17.25" customHeight="1">
      <c r="A13" s="780" t="s">
        <v>65</v>
      </c>
      <c r="B13" s="288">
        <v>318</v>
      </c>
      <c r="C13" s="91">
        <v>17327</v>
      </c>
      <c r="D13" s="289">
        <v>3980</v>
      </c>
      <c r="E13" s="91">
        <v>0</v>
      </c>
      <c r="F13" s="91">
        <v>0</v>
      </c>
      <c r="G13" s="289">
        <v>0</v>
      </c>
      <c r="H13" s="91">
        <v>0</v>
      </c>
      <c r="I13" s="91">
        <v>0</v>
      </c>
      <c r="J13" s="289">
        <v>0</v>
      </c>
      <c r="K13" s="91">
        <v>0</v>
      </c>
      <c r="L13" s="91">
        <v>0</v>
      </c>
      <c r="M13" s="289">
        <v>0</v>
      </c>
      <c r="N13" s="91">
        <v>9</v>
      </c>
      <c r="O13" s="91">
        <v>270</v>
      </c>
      <c r="P13" s="290">
        <v>94</v>
      </c>
      <c r="Q13" s="91">
        <v>25</v>
      </c>
      <c r="R13" s="91">
        <v>206</v>
      </c>
      <c r="S13" s="289">
        <v>183</v>
      </c>
      <c r="T13" s="91">
        <v>39</v>
      </c>
      <c r="U13" s="91">
        <v>941</v>
      </c>
      <c r="V13" s="289">
        <v>419</v>
      </c>
      <c r="W13" s="91">
        <v>0</v>
      </c>
      <c r="X13" s="91">
        <v>0</v>
      </c>
      <c r="Y13" s="289">
        <v>0</v>
      </c>
      <c r="Z13" s="91">
        <v>132</v>
      </c>
      <c r="AA13" s="91">
        <v>9947</v>
      </c>
      <c r="AB13" s="290">
        <v>2137</v>
      </c>
      <c r="AC13" s="91">
        <v>0</v>
      </c>
      <c r="AD13" s="91">
        <v>0</v>
      </c>
      <c r="AE13" s="289">
        <v>0</v>
      </c>
      <c r="AF13" s="91">
        <v>0</v>
      </c>
      <c r="AG13" s="91">
        <v>0</v>
      </c>
      <c r="AH13" s="289">
        <v>0</v>
      </c>
      <c r="AI13" s="91">
        <v>44</v>
      </c>
      <c r="AJ13" s="91">
        <v>2476</v>
      </c>
      <c r="AK13" s="289">
        <v>628</v>
      </c>
      <c r="AL13" s="91">
        <v>69</v>
      </c>
      <c r="AM13" s="91">
        <v>3487</v>
      </c>
      <c r="AN13" s="290">
        <v>519</v>
      </c>
      <c r="AO13" s="629"/>
      <c r="AP13" s="629"/>
      <c r="AQ13" s="629"/>
    </row>
    <row r="14" spans="1:43" s="58" customFormat="1" ht="17.25" customHeight="1">
      <c r="A14" s="780"/>
      <c r="B14" s="283">
        <v>1</v>
      </c>
      <c r="C14" s="284">
        <v>1</v>
      </c>
      <c r="D14" s="285">
        <v>1</v>
      </c>
      <c r="E14" s="66" t="s">
        <v>472</v>
      </c>
      <c r="F14" s="66" t="s">
        <v>472</v>
      </c>
      <c r="G14" s="286" t="s">
        <v>472</v>
      </c>
      <c r="H14" s="66" t="s">
        <v>472</v>
      </c>
      <c r="I14" s="66" t="s">
        <v>472</v>
      </c>
      <c r="J14" s="286" t="s">
        <v>472</v>
      </c>
      <c r="K14" s="66" t="s">
        <v>472</v>
      </c>
      <c r="L14" s="66" t="s">
        <v>472</v>
      </c>
      <c r="M14" s="286" t="s">
        <v>472</v>
      </c>
      <c r="N14" s="66">
        <v>2.8299999999999999E-2</v>
      </c>
      <c r="O14" s="66">
        <v>1.558E-2</v>
      </c>
      <c r="P14" s="287">
        <v>2.3619999999999999E-2</v>
      </c>
      <c r="Q14" s="66">
        <v>7.8619999999999995E-2</v>
      </c>
      <c r="R14" s="66">
        <v>1.189E-2</v>
      </c>
      <c r="S14" s="286">
        <v>4.598E-2</v>
      </c>
      <c r="T14" s="66">
        <v>0.12264</v>
      </c>
      <c r="U14" s="66">
        <v>5.4309999999999997E-2</v>
      </c>
      <c r="V14" s="286">
        <v>0.10528</v>
      </c>
      <c r="W14" s="66" t="s">
        <v>472</v>
      </c>
      <c r="X14" s="66" t="s">
        <v>472</v>
      </c>
      <c r="Y14" s="286" t="s">
        <v>472</v>
      </c>
      <c r="Z14" s="66">
        <v>0.41509000000000001</v>
      </c>
      <c r="AA14" s="66">
        <v>0.57408000000000003</v>
      </c>
      <c r="AB14" s="287">
        <v>0.53693000000000002</v>
      </c>
      <c r="AC14" s="66" t="s">
        <v>472</v>
      </c>
      <c r="AD14" s="66" t="s">
        <v>472</v>
      </c>
      <c r="AE14" s="286" t="s">
        <v>472</v>
      </c>
      <c r="AF14" s="66" t="s">
        <v>472</v>
      </c>
      <c r="AG14" s="66" t="s">
        <v>472</v>
      </c>
      <c r="AH14" s="286" t="s">
        <v>472</v>
      </c>
      <c r="AI14" s="66">
        <v>0.13836000000000001</v>
      </c>
      <c r="AJ14" s="66">
        <v>0.1429</v>
      </c>
      <c r="AK14" s="286">
        <v>0.15779000000000001</v>
      </c>
      <c r="AL14" s="66">
        <v>0.21698000000000001</v>
      </c>
      <c r="AM14" s="66">
        <v>0.20125000000000001</v>
      </c>
      <c r="AN14" s="287">
        <v>0.13039999999999999</v>
      </c>
      <c r="AO14" s="630"/>
      <c r="AP14" s="630"/>
      <c r="AQ14" s="630"/>
    </row>
    <row r="15" spans="1:43" s="57" customFormat="1" ht="17.25" customHeight="1">
      <c r="A15" s="780" t="s">
        <v>66</v>
      </c>
      <c r="B15" s="288">
        <v>135</v>
      </c>
      <c r="C15" s="91">
        <v>2648</v>
      </c>
      <c r="D15" s="289">
        <v>1428</v>
      </c>
      <c r="E15" s="91">
        <v>0</v>
      </c>
      <c r="F15" s="91">
        <v>0</v>
      </c>
      <c r="G15" s="289">
        <v>0</v>
      </c>
      <c r="H15" s="91">
        <v>0</v>
      </c>
      <c r="I15" s="91">
        <v>0</v>
      </c>
      <c r="J15" s="289">
        <v>0</v>
      </c>
      <c r="K15" s="91">
        <v>0</v>
      </c>
      <c r="L15" s="91">
        <v>0</v>
      </c>
      <c r="M15" s="289">
        <v>0</v>
      </c>
      <c r="N15" s="91">
        <v>1</v>
      </c>
      <c r="O15" s="91">
        <v>69</v>
      </c>
      <c r="P15" s="290">
        <v>8</v>
      </c>
      <c r="Q15" s="91">
        <v>0</v>
      </c>
      <c r="R15" s="91">
        <v>0</v>
      </c>
      <c r="S15" s="289">
        <v>0</v>
      </c>
      <c r="T15" s="91">
        <v>0</v>
      </c>
      <c r="U15" s="91">
        <v>0</v>
      </c>
      <c r="V15" s="289">
        <v>0</v>
      </c>
      <c r="W15" s="91">
        <v>0</v>
      </c>
      <c r="X15" s="91">
        <v>0</v>
      </c>
      <c r="Y15" s="289">
        <v>0</v>
      </c>
      <c r="Z15" s="91">
        <v>0</v>
      </c>
      <c r="AA15" s="91">
        <v>0</v>
      </c>
      <c r="AB15" s="290">
        <v>0</v>
      </c>
      <c r="AC15" s="91">
        <v>0</v>
      </c>
      <c r="AD15" s="91">
        <v>0</v>
      </c>
      <c r="AE15" s="289">
        <v>0</v>
      </c>
      <c r="AF15" s="91">
        <v>0</v>
      </c>
      <c r="AG15" s="91">
        <v>0</v>
      </c>
      <c r="AH15" s="289">
        <v>0</v>
      </c>
      <c r="AI15" s="91">
        <v>0</v>
      </c>
      <c r="AJ15" s="91">
        <v>0</v>
      </c>
      <c r="AK15" s="289">
        <v>0</v>
      </c>
      <c r="AL15" s="91">
        <v>134</v>
      </c>
      <c r="AM15" s="91">
        <v>2579</v>
      </c>
      <c r="AN15" s="290">
        <v>1420</v>
      </c>
      <c r="AO15" s="629"/>
      <c r="AP15" s="629"/>
      <c r="AQ15" s="629"/>
    </row>
    <row r="16" spans="1:43" s="58" customFormat="1" ht="17.25" customHeight="1">
      <c r="A16" s="780"/>
      <c r="B16" s="283">
        <v>1</v>
      </c>
      <c r="C16" s="284">
        <v>1</v>
      </c>
      <c r="D16" s="285">
        <v>1</v>
      </c>
      <c r="E16" s="66" t="s">
        <v>472</v>
      </c>
      <c r="F16" s="66" t="s">
        <v>472</v>
      </c>
      <c r="G16" s="286" t="s">
        <v>472</v>
      </c>
      <c r="H16" s="66" t="s">
        <v>472</v>
      </c>
      <c r="I16" s="66" t="s">
        <v>472</v>
      </c>
      <c r="J16" s="286" t="s">
        <v>472</v>
      </c>
      <c r="K16" s="66" t="s">
        <v>472</v>
      </c>
      <c r="L16" s="66" t="s">
        <v>472</v>
      </c>
      <c r="M16" s="286" t="s">
        <v>472</v>
      </c>
      <c r="N16" s="66">
        <v>7.4099999999999999E-3</v>
      </c>
      <c r="O16" s="66">
        <v>2.606E-2</v>
      </c>
      <c r="P16" s="287">
        <v>5.5999999999999999E-3</v>
      </c>
      <c r="Q16" s="66" t="s">
        <v>472</v>
      </c>
      <c r="R16" s="66" t="s">
        <v>472</v>
      </c>
      <c r="S16" s="286" t="s">
        <v>472</v>
      </c>
      <c r="T16" s="66" t="s">
        <v>472</v>
      </c>
      <c r="U16" s="66" t="s">
        <v>472</v>
      </c>
      <c r="V16" s="286" t="s">
        <v>472</v>
      </c>
      <c r="W16" s="66" t="s">
        <v>472</v>
      </c>
      <c r="X16" s="66" t="s">
        <v>472</v>
      </c>
      <c r="Y16" s="286" t="s">
        <v>472</v>
      </c>
      <c r="Z16" s="66" t="s">
        <v>472</v>
      </c>
      <c r="AA16" s="66" t="s">
        <v>472</v>
      </c>
      <c r="AB16" s="287" t="s">
        <v>472</v>
      </c>
      <c r="AC16" s="66" t="s">
        <v>472</v>
      </c>
      <c r="AD16" s="66" t="s">
        <v>472</v>
      </c>
      <c r="AE16" s="286" t="s">
        <v>472</v>
      </c>
      <c r="AF16" s="66" t="s">
        <v>472</v>
      </c>
      <c r="AG16" s="66" t="s">
        <v>472</v>
      </c>
      <c r="AH16" s="286" t="s">
        <v>472</v>
      </c>
      <c r="AI16" s="66" t="s">
        <v>472</v>
      </c>
      <c r="AJ16" s="66" t="s">
        <v>472</v>
      </c>
      <c r="AK16" s="286" t="s">
        <v>472</v>
      </c>
      <c r="AL16" s="66">
        <v>0.99258999999999997</v>
      </c>
      <c r="AM16" s="66">
        <v>0.97394000000000003</v>
      </c>
      <c r="AN16" s="287">
        <v>0.99439999999999995</v>
      </c>
      <c r="AO16" s="630"/>
      <c r="AP16" s="630"/>
      <c r="AQ16" s="630"/>
    </row>
    <row r="17" spans="1:43" s="57" customFormat="1" ht="17.25" customHeight="1">
      <c r="A17" s="780" t="s">
        <v>67</v>
      </c>
      <c r="B17" s="288">
        <v>1487</v>
      </c>
      <c r="C17" s="91">
        <v>65589</v>
      </c>
      <c r="D17" s="289">
        <v>18747</v>
      </c>
      <c r="E17" s="91">
        <v>1</v>
      </c>
      <c r="F17" s="91">
        <v>12</v>
      </c>
      <c r="G17" s="289">
        <v>3</v>
      </c>
      <c r="H17" s="91">
        <v>4</v>
      </c>
      <c r="I17" s="91">
        <v>53</v>
      </c>
      <c r="J17" s="289">
        <v>29</v>
      </c>
      <c r="K17" s="91">
        <v>1</v>
      </c>
      <c r="L17" s="91">
        <v>15</v>
      </c>
      <c r="M17" s="289">
        <v>12</v>
      </c>
      <c r="N17" s="91">
        <v>174</v>
      </c>
      <c r="O17" s="91">
        <v>8624</v>
      </c>
      <c r="P17" s="290">
        <v>1904</v>
      </c>
      <c r="Q17" s="91">
        <v>20</v>
      </c>
      <c r="R17" s="91">
        <v>775</v>
      </c>
      <c r="S17" s="289">
        <v>176</v>
      </c>
      <c r="T17" s="91">
        <v>292</v>
      </c>
      <c r="U17" s="91">
        <v>4047</v>
      </c>
      <c r="V17" s="289">
        <v>3536</v>
      </c>
      <c r="W17" s="91">
        <v>131</v>
      </c>
      <c r="X17" s="91">
        <v>1527</v>
      </c>
      <c r="Y17" s="289">
        <v>1001</v>
      </c>
      <c r="Z17" s="91">
        <v>91</v>
      </c>
      <c r="AA17" s="91">
        <v>2084</v>
      </c>
      <c r="AB17" s="290">
        <v>959</v>
      </c>
      <c r="AC17" s="91">
        <v>14</v>
      </c>
      <c r="AD17" s="91">
        <v>83</v>
      </c>
      <c r="AE17" s="289">
        <v>210</v>
      </c>
      <c r="AF17" s="91">
        <v>79</v>
      </c>
      <c r="AG17" s="91">
        <v>8167</v>
      </c>
      <c r="AH17" s="289">
        <v>1359</v>
      </c>
      <c r="AI17" s="91">
        <v>448</v>
      </c>
      <c r="AJ17" s="91">
        <v>28590</v>
      </c>
      <c r="AK17" s="289">
        <v>6596</v>
      </c>
      <c r="AL17" s="91">
        <v>232</v>
      </c>
      <c r="AM17" s="91">
        <v>11612</v>
      </c>
      <c r="AN17" s="290">
        <v>2962</v>
      </c>
      <c r="AO17" s="629"/>
      <c r="AP17" s="629"/>
      <c r="AQ17" s="629"/>
    </row>
    <row r="18" spans="1:43" s="58" customFormat="1" ht="17.25" customHeight="1">
      <c r="A18" s="780"/>
      <c r="B18" s="283">
        <v>1</v>
      </c>
      <c r="C18" s="284">
        <v>1</v>
      </c>
      <c r="D18" s="285">
        <v>1</v>
      </c>
      <c r="E18" s="66">
        <v>6.7000000000000002E-4</v>
      </c>
      <c r="F18" s="66">
        <v>1.8000000000000001E-4</v>
      </c>
      <c r="G18" s="286">
        <v>1.6000000000000001E-4</v>
      </c>
      <c r="H18" s="66">
        <v>2.6900000000000001E-3</v>
      </c>
      <c r="I18" s="66">
        <v>8.0999999999999996E-4</v>
      </c>
      <c r="J18" s="286">
        <v>1.5499999999999999E-3</v>
      </c>
      <c r="K18" s="66">
        <v>6.7000000000000002E-4</v>
      </c>
      <c r="L18" s="66">
        <v>2.3000000000000001E-4</v>
      </c>
      <c r="M18" s="286">
        <v>6.4000000000000005E-4</v>
      </c>
      <c r="N18" s="66">
        <v>0.11701</v>
      </c>
      <c r="O18" s="66">
        <v>0.13149</v>
      </c>
      <c r="P18" s="287">
        <v>0.10156</v>
      </c>
      <c r="Q18" s="66">
        <v>1.345E-2</v>
      </c>
      <c r="R18" s="66">
        <v>1.1820000000000001E-2</v>
      </c>
      <c r="S18" s="286">
        <v>9.3900000000000008E-3</v>
      </c>
      <c r="T18" s="66">
        <v>0.19636999999999999</v>
      </c>
      <c r="U18" s="66">
        <v>6.1699999999999998E-2</v>
      </c>
      <c r="V18" s="286">
        <v>0.18862000000000001</v>
      </c>
      <c r="W18" s="66">
        <v>8.8099999999999998E-2</v>
      </c>
      <c r="X18" s="66">
        <v>2.3279999999999999E-2</v>
      </c>
      <c r="Y18" s="286">
        <v>5.3400000000000003E-2</v>
      </c>
      <c r="Z18" s="66">
        <v>6.1199999999999997E-2</v>
      </c>
      <c r="AA18" s="66">
        <v>3.177E-2</v>
      </c>
      <c r="AB18" s="287">
        <v>5.1150000000000001E-2</v>
      </c>
      <c r="AC18" s="66">
        <v>9.41E-3</v>
      </c>
      <c r="AD18" s="66">
        <v>1.2700000000000001E-3</v>
      </c>
      <c r="AE18" s="286">
        <v>1.12E-2</v>
      </c>
      <c r="AF18" s="66">
        <v>5.3129999999999997E-2</v>
      </c>
      <c r="AG18" s="66">
        <v>0.12452000000000001</v>
      </c>
      <c r="AH18" s="286">
        <v>7.2489999999999999E-2</v>
      </c>
      <c r="AI18" s="66">
        <v>0.30127999999999999</v>
      </c>
      <c r="AJ18" s="66">
        <v>0.43590000000000001</v>
      </c>
      <c r="AK18" s="286">
        <v>0.35183999999999999</v>
      </c>
      <c r="AL18" s="66">
        <v>0.15601999999999999</v>
      </c>
      <c r="AM18" s="66">
        <v>0.17704</v>
      </c>
      <c r="AN18" s="287">
        <v>0.158</v>
      </c>
      <c r="AO18" s="630"/>
      <c r="AP18" s="630"/>
      <c r="AQ18" s="630"/>
    </row>
    <row r="19" spans="1:43" s="57" customFormat="1" ht="17.25" customHeight="1">
      <c r="A19" s="780" t="s">
        <v>68</v>
      </c>
      <c r="B19" s="288">
        <v>184</v>
      </c>
      <c r="C19" s="91">
        <v>12433</v>
      </c>
      <c r="D19" s="289">
        <v>2580</v>
      </c>
      <c r="E19" s="91">
        <v>0</v>
      </c>
      <c r="F19" s="91">
        <v>0</v>
      </c>
      <c r="G19" s="289">
        <v>0</v>
      </c>
      <c r="H19" s="91">
        <v>0</v>
      </c>
      <c r="I19" s="91">
        <v>0</v>
      </c>
      <c r="J19" s="289">
        <v>0</v>
      </c>
      <c r="K19" s="91">
        <v>0</v>
      </c>
      <c r="L19" s="91">
        <v>0</v>
      </c>
      <c r="M19" s="289">
        <v>0</v>
      </c>
      <c r="N19" s="91">
        <v>0</v>
      </c>
      <c r="O19" s="91">
        <v>0</v>
      </c>
      <c r="P19" s="290">
        <v>0</v>
      </c>
      <c r="Q19" s="91">
        <v>4</v>
      </c>
      <c r="R19" s="91">
        <v>116</v>
      </c>
      <c r="S19" s="289">
        <v>23</v>
      </c>
      <c r="T19" s="91">
        <v>36</v>
      </c>
      <c r="U19" s="91">
        <v>334</v>
      </c>
      <c r="V19" s="289">
        <v>431</v>
      </c>
      <c r="W19" s="91">
        <v>1</v>
      </c>
      <c r="X19" s="91">
        <v>20</v>
      </c>
      <c r="Y19" s="289">
        <v>2</v>
      </c>
      <c r="Z19" s="91">
        <v>4</v>
      </c>
      <c r="AA19" s="91">
        <v>80</v>
      </c>
      <c r="AB19" s="290">
        <v>73</v>
      </c>
      <c r="AC19" s="91">
        <v>0</v>
      </c>
      <c r="AD19" s="91">
        <v>0</v>
      </c>
      <c r="AE19" s="289">
        <v>0</v>
      </c>
      <c r="AF19" s="91">
        <v>6</v>
      </c>
      <c r="AG19" s="91">
        <v>2232</v>
      </c>
      <c r="AH19" s="289">
        <v>83</v>
      </c>
      <c r="AI19" s="91">
        <v>72</v>
      </c>
      <c r="AJ19" s="91">
        <v>7688</v>
      </c>
      <c r="AK19" s="289">
        <v>1415</v>
      </c>
      <c r="AL19" s="91">
        <v>61</v>
      </c>
      <c r="AM19" s="91">
        <v>1963</v>
      </c>
      <c r="AN19" s="290">
        <v>553</v>
      </c>
      <c r="AO19" s="629"/>
      <c r="AP19" s="629"/>
      <c r="AQ19" s="629"/>
    </row>
    <row r="20" spans="1:43" s="58" customFormat="1" ht="17.25" customHeight="1">
      <c r="A20" s="780"/>
      <c r="B20" s="283">
        <v>1</v>
      </c>
      <c r="C20" s="284">
        <v>1</v>
      </c>
      <c r="D20" s="285">
        <v>1</v>
      </c>
      <c r="E20" s="66" t="s">
        <v>472</v>
      </c>
      <c r="F20" s="66" t="s">
        <v>472</v>
      </c>
      <c r="G20" s="286" t="s">
        <v>472</v>
      </c>
      <c r="H20" s="66" t="s">
        <v>472</v>
      </c>
      <c r="I20" s="66" t="s">
        <v>472</v>
      </c>
      <c r="J20" s="286" t="s">
        <v>472</v>
      </c>
      <c r="K20" s="66" t="s">
        <v>472</v>
      </c>
      <c r="L20" s="66" t="s">
        <v>472</v>
      </c>
      <c r="M20" s="286" t="s">
        <v>472</v>
      </c>
      <c r="N20" s="66" t="s">
        <v>472</v>
      </c>
      <c r="O20" s="66" t="s">
        <v>472</v>
      </c>
      <c r="P20" s="287" t="s">
        <v>472</v>
      </c>
      <c r="Q20" s="66">
        <v>2.1739999999999999E-2</v>
      </c>
      <c r="R20" s="66">
        <v>9.3299999999999998E-3</v>
      </c>
      <c r="S20" s="286">
        <v>8.9099999999999995E-3</v>
      </c>
      <c r="T20" s="66">
        <v>0.19564999999999999</v>
      </c>
      <c r="U20" s="66">
        <v>2.6859999999999998E-2</v>
      </c>
      <c r="V20" s="286">
        <v>0.16705</v>
      </c>
      <c r="W20" s="66">
        <v>5.4299999999999999E-3</v>
      </c>
      <c r="X20" s="66">
        <v>1.6100000000000001E-3</v>
      </c>
      <c r="Y20" s="286">
        <v>7.7999999999999999E-4</v>
      </c>
      <c r="Z20" s="66">
        <v>2.1739999999999999E-2</v>
      </c>
      <c r="AA20" s="66">
        <v>6.43E-3</v>
      </c>
      <c r="AB20" s="287">
        <v>2.8289999999999999E-2</v>
      </c>
      <c r="AC20" s="66" t="s">
        <v>472</v>
      </c>
      <c r="AD20" s="66" t="s">
        <v>472</v>
      </c>
      <c r="AE20" s="286" t="s">
        <v>472</v>
      </c>
      <c r="AF20" s="66">
        <v>3.261E-2</v>
      </c>
      <c r="AG20" s="66">
        <v>0.17952000000000001</v>
      </c>
      <c r="AH20" s="286">
        <v>3.2169999999999997E-2</v>
      </c>
      <c r="AI20" s="66">
        <v>0.39129999999999998</v>
      </c>
      <c r="AJ20" s="66">
        <v>0.61834999999999996</v>
      </c>
      <c r="AK20" s="286">
        <v>0.54844999999999999</v>
      </c>
      <c r="AL20" s="66">
        <v>0.33151999999999998</v>
      </c>
      <c r="AM20" s="66">
        <v>0.15789</v>
      </c>
      <c r="AN20" s="287">
        <v>0.21434</v>
      </c>
      <c r="AO20" s="630"/>
      <c r="AP20" s="630"/>
      <c r="AQ20" s="630"/>
    </row>
    <row r="21" spans="1:43" s="57" customFormat="1" ht="17.25" customHeight="1">
      <c r="A21" s="780" t="s">
        <v>69</v>
      </c>
      <c r="B21" s="288">
        <v>3253</v>
      </c>
      <c r="C21" s="91">
        <v>188317</v>
      </c>
      <c r="D21" s="289">
        <v>41008</v>
      </c>
      <c r="E21" s="91">
        <v>33</v>
      </c>
      <c r="F21" s="91">
        <v>14758</v>
      </c>
      <c r="G21" s="289">
        <v>397</v>
      </c>
      <c r="H21" s="91">
        <v>4</v>
      </c>
      <c r="I21" s="91">
        <v>50</v>
      </c>
      <c r="J21" s="289">
        <v>17</v>
      </c>
      <c r="K21" s="91">
        <v>0</v>
      </c>
      <c r="L21" s="91">
        <v>0</v>
      </c>
      <c r="M21" s="289">
        <v>0</v>
      </c>
      <c r="N21" s="91">
        <v>200</v>
      </c>
      <c r="O21" s="91">
        <v>24067</v>
      </c>
      <c r="P21" s="290">
        <v>2696</v>
      </c>
      <c r="Q21" s="91">
        <v>92</v>
      </c>
      <c r="R21" s="91">
        <v>3384</v>
      </c>
      <c r="S21" s="289">
        <v>511</v>
      </c>
      <c r="T21" s="91">
        <v>405</v>
      </c>
      <c r="U21" s="91">
        <v>7456</v>
      </c>
      <c r="V21" s="289">
        <v>5222</v>
      </c>
      <c r="W21" s="91">
        <v>147</v>
      </c>
      <c r="X21" s="91">
        <v>5517</v>
      </c>
      <c r="Y21" s="289">
        <v>1555</v>
      </c>
      <c r="Z21" s="91">
        <v>234</v>
      </c>
      <c r="AA21" s="91">
        <v>10680</v>
      </c>
      <c r="AB21" s="290">
        <v>2966</v>
      </c>
      <c r="AC21" s="91">
        <v>207</v>
      </c>
      <c r="AD21" s="91">
        <v>7479</v>
      </c>
      <c r="AE21" s="289">
        <v>2835</v>
      </c>
      <c r="AF21" s="91">
        <v>303</v>
      </c>
      <c r="AG21" s="91">
        <v>12616</v>
      </c>
      <c r="AH21" s="289">
        <v>3582</v>
      </c>
      <c r="AI21" s="91">
        <v>725</v>
      </c>
      <c r="AJ21" s="91">
        <v>55981</v>
      </c>
      <c r="AK21" s="289">
        <v>9850</v>
      </c>
      <c r="AL21" s="91">
        <v>903</v>
      </c>
      <c r="AM21" s="91">
        <v>46329</v>
      </c>
      <c r="AN21" s="290">
        <v>11377</v>
      </c>
      <c r="AO21" s="629"/>
      <c r="AP21" s="629"/>
      <c r="AQ21" s="629"/>
    </row>
    <row r="22" spans="1:43" s="58" customFormat="1" ht="17.25" customHeight="1">
      <c r="A22" s="780"/>
      <c r="B22" s="283">
        <v>1</v>
      </c>
      <c r="C22" s="284">
        <v>1</v>
      </c>
      <c r="D22" s="285">
        <v>1</v>
      </c>
      <c r="E22" s="66">
        <v>1.014E-2</v>
      </c>
      <c r="F22" s="66">
        <v>7.8369999999999995E-2</v>
      </c>
      <c r="G22" s="286">
        <v>9.6799999999999994E-3</v>
      </c>
      <c r="H22" s="66">
        <v>1.23E-3</v>
      </c>
      <c r="I22" s="66">
        <v>2.7E-4</v>
      </c>
      <c r="J22" s="286">
        <v>4.0999999999999999E-4</v>
      </c>
      <c r="K22" s="66" t="s">
        <v>472</v>
      </c>
      <c r="L22" s="66" t="s">
        <v>472</v>
      </c>
      <c r="M22" s="286" t="s">
        <v>472</v>
      </c>
      <c r="N22" s="66">
        <v>6.148E-2</v>
      </c>
      <c r="O22" s="66">
        <v>0.1278</v>
      </c>
      <c r="P22" s="287">
        <v>6.5740000000000007E-2</v>
      </c>
      <c r="Q22" s="66">
        <v>2.828E-2</v>
      </c>
      <c r="R22" s="66">
        <v>1.797E-2</v>
      </c>
      <c r="S22" s="286">
        <v>1.2460000000000001E-2</v>
      </c>
      <c r="T22" s="66">
        <v>0.1245</v>
      </c>
      <c r="U22" s="66">
        <v>3.959E-2</v>
      </c>
      <c r="V22" s="286">
        <v>0.12734000000000001</v>
      </c>
      <c r="W22" s="66">
        <v>4.5190000000000001E-2</v>
      </c>
      <c r="X22" s="66">
        <v>2.93E-2</v>
      </c>
      <c r="Y22" s="286">
        <v>3.7920000000000002E-2</v>
      </c>
      <c r="Z22" s="66">
        <v>7.1929999999999994E-2</v>
      </c>
      <c r="AA22" s="66">
        <v>5.6710000000000003E-2</v>
      </c>
      <c r="AB22" s="287">
        <v>7.2330000000000005E-2</v>
      </c>
      <c r="AC22" s="66">
        <v>6.3630000000000006E-2</v>
      </c>
      <c r="AD22" s="66">
        <v>3.9710000000000002E-2</v>
      </c>
      <c r="AE22" s="286">
        <v>6.9129999999999997E-2</v>
      </c>
      <c r="AF22" s="66">
        <v>9.3140000000000001E-2</v>
      </c>
      <c r="AG22" s="66">
        <v>6.6989999999999994E-2</v>
      </c>
      <c r="AH22" s="286">
        <v>8.7349999999999997E-2</v>
      </c>
      <c r="AI22" s="66">
        <v>0.22287000000000001</v>
      </c>
      <c r="AJ22" s="66">
        <v>0.29726999999999998</v>
      </c>
      <c r="AK22" s="286">
        <v>0.2402</v>
      </c>
      <c r="AL22" s="66">
        <v>0.27759</v>
      </c>
      <c r="AM22" s="66">
        <v>0.24601999999999999</v>
      </c>
      <c r="AN22" s="287">
        <v>0.27743000000000001</v>
      </c>
      <c r="AO22" s="630"/>
      <c r="AP22" s="630"/>
      <c r="AQ22" s="630"/>
    </row>
    <row r="23" spans="1:43" s="57" customFormat="1" ht="17.25" customHeight="1">
      <c r="A23" s="780" t="s">
        <v>70</v>
      </c>
      <c r="B23" s="288">
        <v>4404</v>
      </c>
      <c r="C23" s="91">
        <v>206295</v>
      </c>
      <c r="D23" s="289">
        <v>69816</v>
      </c>
      <c r="E23" s="91">
        <v>13</v>
      </c>
      <c r="F23" s="91">
        <v>2769</v>
      </c>
      <c r="G23" s="289">
        <v>124</v>
      </c>
      <c r="H23" s="91">
        <v>2</v>
      </c>
      <c r="I23" s="91">
        <v>40</v>
      </c>
      <c r="J23" s="289">
        <v>40</v>
      </c>
      <c r="K23" s="91">
        <v>0</v>
      </c>
      <c r="L23" s="91">
        <v>0</v>
      </c>
      <c r="M23" s="289">
        <v>0</v>
      </c>
      <c r="N23" s="91">
        <v>233</v>
      </c>
      <c r="O23" s="91">
        <v>6158</v>
      </c>
      <c r="P23" s="290">
        <v>4916</v>
      </c>
      <c r="Q23" s="91">
        <v>595</v>
      </c>
      <c r="R23" s="91">
        <v>18446</v>
      </c>
      <c r="S23" s="289">
        <v>5999</v>
      </c>
      <c r="T23" s="91">
        <v>887</v>
      </c>
      <c r="U23" s="91">
        <v>16310</v>
      </c>
      <c r="V23" s="289">
        <v>16762</v>
      </c>
      <c r="W23" s="91">
        <v>220</v>
      </c>
      <c r="X23" s="91">
        <v>2956</v>
      </c>
      <c r="Y23" s="289">
        <v>2877</v>
      </c>
      <c r="Z23" s="91">
        <v>252</v>
      </c>
      <c r="AA23" s="91">
        <v>4603</v>
      </c>
      <c r="AB23" s="290">
        <v>4200</v>
      </c>
      <c r="AC23" s="91">
        <v>58</v>
      </c>
      <c r="AD23" s="91">
        <v>283</v>
      </c>
      <c r="AE23" s="289">
        <v>997</v>
      </c>
      <c r="AF23" s="91">
        <v>255</v>
      </c>
      <c r="AG23" s="91">
        <v>4687</v>
      </c>
      <c r="AH23" s="289">
        <v>3457</v>
      </c>
      <c r="AI23" s="91">
        <v>1332</v>
      </c>
      <c r="AJ23" s="91">
        <v>130736</v>
      </c>
      <c r="AK23" s="289">
        <v>22133</v>
      </c>
      <c r="AL23" s="91">
        <v>557</v>
      </c>
      <c r="AM23" s="91">
        <v>19307</v>
      </c>
      <c r="AN23" s="290">
        <v>8311</v>
      </c>
      <c r="AO23" s="629"/>
      <c r="AP23" s="629"/>
      <c r="AQ23" s="629"/>
    </row>
    <row r="24" spans="1:43" s="58" customFormat="1" ht="17.25" customHeight="1">
      <c r="A24" s="780"/>
      <c r="B24" s="283">
        <v>1</v>
      </c>
      <c r="C24" s="284">
        <v>1</v>
      </c>
      <c r="D24" s="285">
        <v>1</v>
      </c>
      <c r="E24" s="66">
        <v>2.9499999999999999E-3</v>
      </c>
      <c r="F24" s="66">
        <v>1.342E-2</v>
      </c>
      <c r="G24" s="286">
        <v>1.7799999999999999E-3</v>
      </c>
      <c r="H24" s="66">
        <v>4.4999999999999999E-4</v>
      </c>
      <c r="I24" s="66">
        <v>1.9000000000000001E-4</v>
      </c>
      <c r="J24" s="286">
        <v>5.6999999999999998E-4</v>
      </c>
      <c r="K24" s="66" t="s">
        <v>472</v>
      </c>
      <c r="L24" s="66" t="s">
        <v>472</v>
      </c>
      <c r="M24" s="286" t="s">
        <v>472</v>
      </c>
      <c r="N24" s="66">
        <v>5.2909999999999999E-2</v>
      </c>
      <c r="O24" s="66">
        <v>2.9850000000000002E-2</v>
      </c>
      <c r="P24" s="287">
        <v>7.041E-2</v>
      </c>
      <c r="Q24" s="66">
        <v>0.1351</v>
      </c>
      <c r="R24" s="66">
        <v>8.9419999999999999E-2</v>
      </c>
      <c r="S24" s="286">
        <v>8.5930000000000006E-2</v>
      </c>
      <c r="T24" s="66">
        <v>0.20141000000000001</v>
      </c>
      <c r="U24" s="66">
        <v>7.9060000000000005E-2</v>
      </c>
      <c r="V24" s="286">
        <v>0.24009</v>
      </c>
      <c r="W24" s="66">
        <v>4.9950000000000001E-2</v>
      </c>
      <c r="X24" s="66">
        <v>1.4330000000000001E-2</v>
      </c>
      <c r="Y24" s="286">
        <v>4.1209999999999997E-2</v>
      </c>
      <c r="Z24" s="66">
        <v>5.722E-2</v>
      </c>
      <c r="AA24" s="66">
        <v>2.231E-2</v>
      </c>
      <c r="AB24" s="287">
        <v>6.0159999999999998E-2</v>
      </c>
      <c r="AC24" s="66">
        <v>1.3169999999999999E-2</v>
      </c>
      <c r="AD24" s="66">
        <v>1.3699999999999999E-3</v>
      </c>
      <c r="AE24" s="286">
        <v>1.4279999999999999E-2</v>
      </c>
      <c r="AF24" s="66">
        <v>5.79E-2</v>
      </c>
      <c r="AG24" s="66">
        <v>2.2720000000000001E-2</v>
      </c>
      <c r="AH24" s="286">
        <v>4.9520000000000002E-2</v>
      </c>
      <c r="AI24" s="66">
        <v>0.30245</v>
      </c>
      <c r="AJ24" s="66">
        <v>0.63373000000000002</v>
      </c>
      <c r="AK24" s="286">
        <v>0.31702000000000002</v>
      </c>
      <c r="AL24" s="66">
        <v>0.12648000000000001</v>
      </c>
      <c r="AM24" s="66">
        <v>9.3590000000000007E-2</v>
      </c>
      <c r="AN24" s="287">
        <v>0.11904000000000001</v>
      </c>
      <c r="AO24" s="630"/>
      <c r="AP24" s="630"/>
      <c r="AQ24" s="630"/>
    </row>
    <row r="25" spans="1:43" s="57" customFormat="1" ht="17.25" customHeight="1">
      <c r="A25" s="780" t="s">
        <v>71</v>
      </c>
      <c r="B25" s="288">
        <v>2113</v>
      </c>
      <c r="C25" s="91">
        <v>105801</v>
      </c>
      <c r="D25" s="289">
        <v>27021</v>
      </c>
      <c r="E25" s="91">
        <v>2</v>
      </c>
      <c r="F25" s="91">
        <v>880</v>
      </c>
      <c r="G25" s="289">
        <v>47</v>
      </c>
      <c r="H25" s="91">
        <v>0</v>
      </c>
      <c r="I25" s="91">
        <v>0</v>
      </c>
      <c r="J25" s="289">
        <v>0</v>
      </c>
      <c r="K25" s="91">
        <v>0</v>
      </c>
      <c r="L25" s="91">
        <v>0</v>
      </c>
      <c r="M25" s="289">
        <v>0</v>
      </c>
      <c r="N25" s="91">
        <v>66</v>
      </c>
      <c r="O25" s="91">
        <v>2603</v>
      </c>
      <c r="P25" s="290">
        <v>614</v>
      </c>
      <c r="Q25" s="91">
        <v>48</v>
      </c>
      <c r="R25" s="91">
        <v>3216</v>
      </c>
      <c r="S25" s="289">
        <v>453</v>
      </c>
      <c r="T25" s="91">
        <v>150</v>
      </c>
      <c r="U25" s="91">
        <v>2750</v>
      </c>
      <c r="V25" s="289">
        <v>1959</v>
      </c>
      <c r="W25" s="91">
        <v>62</v>
      </c>
      <c r="X25" s="91">
        <v>1951</v>
      </c>
      <c r="Y25" s="289">
        <v>728</v>
      </c>
      <c r="Z25" s="91">
        <v>147</v>
      </c>
      <c r="AA25" s="91">
        <v>10695</v>
      </c>
      <c r="AB25" s="290">
        <v>2579</v>
      </c>
      <c r="AC25" s="91">
        <v>30</v>
      </c>
      <c r="AD25" s="91">
        <v>865</v>
      </c>
      <c r="AE25" s="289">
        <v>265</v>
      </c>
      <c r="AF25" s="91">
        <v>671</v>
      </c>
      <c r="AG25" s="91">
        <v>26209</v>
      </c>
      <c r="AH25" s="289">
        <v>7633</v>
      </c>
      <c r="AI25" s="91">
        <v>798</v>
      </c>
      <c r="AJ25" s="91">
        <v>53024</v>
      </c>
      <c r="AK25" s="289">
        <v>10315</v>
      </c>
      <c r="AL25" s="91">
        <v>139</v>
      </c>
      <c r="AM25" s="91">
        <v>3608</v>
      </c>
      <c r="AN25" s="290">
        <v>2428</v>
      </c>
      <c r="AO25" s="629"/>
      <c r="AP25" s="629"/>
      <c r="AQ25" s="629"/>
    </row>
    <row r="26" spans="1:43" s="58" customFormat="1" ht="17.25" customHeight="1">
      <c r="A26" s="780"/>
      <c r="B26" s="283">
        <v>1</v>
      </c>
      <c r="C26" s="284">
        <v>1</v>
      </c>
      <c r="D26" s="285">
        <v>1</v>
      </c>
      <c r="E26" s="66">
        <v>9.5E-4</v>
      </c>
      <c r="F26" s="66">
        <v>8.3199999999999993E-3</v>
      </c>
      <c r="G26" s="286">
        <v>1.74E-3</v>
      </c>
      <c r="H26" s="66" t="s">
        <v>472</v>
      </c>
      <c r="I26" s="66" t="s">
        <v>472</v>
      </c>
      <c r="J26" s="286" t="s">
        <v>472</v>
      </c>
      <c r="K26" s="66" t="s">
        <v>472</v>
      </c>
      <c r="L26" s="66" t="s">
        <v>472</v>
      </c>
      <c r="M26" s="286" t="s">
        <v>472</v>
      </c>
      <c r="N26" s="66">
        <v>3.124E-2</v>
      </c>
      <c r="O26" s="66">
        <v>2.46E-2</v>
      </c>
      <c r="P26" s="287">
        <v>2.2720000000000001E-2</v>
      </c>
      <c r="Q26" s="66">
        <v>2.2720000000000001E-2</v>
      </c>
      <c r="R26" s="66">
        <v>3.04E-2</v>
      </c>
      <c r="S26" s="286">
        <v>1.6760000000000001E-2</v>
      </c>
      <c r="T26" s="66">
        <v>7.0989999999999998E-2</v>
      </c>
      <c r="U26" s="66">
        <v>2.5989999999999999E-2</v>
      </c>
      <c r="V26" s="286">
        <v>7.2499999999999995E-2</v>
      </c>
      <c r="W26" s="66">
        <v>2.9340000000000001E-2</v>
      </c>
      <c r="X26" s="66">
        <v>1.8440000000000002E-2</v>
      </c>
      <c r="Y26" s="286">
        <v>2.6939999999999999E-2</v>
      </c>
      <c r="Z26" s="66">
        <v>6.9570000000000007E-2</v>
      </c>
      <c r="AA26" s="66">
        <v>0.10109</v>
      </c>
      <c r="AB26" s="287">
        <v>9.5439999999999997E-2</v>
      </c>
      <c r="AC26" s="66">
        <v>1.4200000000000001E-2</v>
      </c>
      <c r="AD26" s="66">
        <v>8.1799999999999998E-3</v>
      </c>
      <c r="AE26" s="286">
        <v>9.8099999999999993E-3</v>
      </c>
      <c r="AF26" s="66">
        <v>0.31756000000000001</v>
      </c>
      <c r="AG26" s="66">
        <v>0.24772</v>
      </c>
      <c r="AH26" s="286">
        <v>0.28248000000000001</v>
      </c>
      <c r="AI26" s="66">
        <v>0.37766</v>
      </c>
      <c r="AJ26" s="66">
        <v>0.50117</v>
      </c>
      <c r="AK26" s="286">
        <v>0.38174000000000002</v>
      </c>
      <c r="AL26" s="66">
        <v>6.5780000000000005E-2</v>
      </c>
      <c r="AM26" s="66">
        <v>3.4099999999999998E-2</v>
      </c>
      <c r="AN26" s="287">
        <v>8.9859999999999995E-2</v>
      </c>
      <c r="AO26" s="630"/>
      <c r="AP26" s="630"/>
      <c r="AQ26" s="630"/>
    </row>
    <row r="27" spans="1:43" s="57" customFormat="1" ht="17.25" customHeight="1">
      <c r="A27" s="780" t="s">
        <v>72</v>
      </c>
      <c r="B27" s="288">
        <v>1428</v>
      </c>
      <c r="C27" s="91">
        <v>53772</v>
      </c>
      <c r="D27" s="289">
        <v>18890</v>
      </c>
      <c r="E27" s="91">
        <v>0</v>
      </c>
      <c r="F27" s="91">
        <v>0</v>
      </c>
      <c r="G27" s="289">
        <v>0</v>
      </c>
      <c r="H27" s="91">
        <v>0</v>
      </c>
      <c r="I27" s="91">
        <v>0</v>
      </c>
      <c r="J27" s="289">
        <v>0</v>
      </c>
      <c r="K27" s="91">
        <v>0</v>
      </c>
      <c r="L27" s="91">
        <v>0</v>
      </c>
      <c r="M27" s="289">
        <v>0</v>
      </c>
      <c r="N27" s="91">
        <v>0</v>
      </c>
      <c r="O27" s="91">
        <v>0</v>
      </c>
      <c r="P27" s="290">
        <v>0</v>
      </c>
      <c r="Q27" s="91">
        <v>35</v>
      </c>
      <c r="R27" s="91">
        <v>366</v>
      </c>
      <c r="S27" s="289">
        <v>271</v>
      </c>
      <c r="T27" s="91">
        <v>163</v>
      </c>
      <c r="U27" s="91">
        <v>2856</v>
      </c>
      <c r="V27" s="289">
        <v>2207</v>
      </c>
      <c r="W27" s="91">
        <v>35</v>
      </c>
      <c r="X27" s="91">
        <v>384</v>
      </c>
      <c r="Y27" s="289">
        <v>300</v>
      </c>
      <c r="Z27" s="91">
        <v>5</v>
      </c>
      <c r="AA27" s="91">
        <v>72</v>
      </c>
      <c r="AB27" s="290">
        <v>102</v>
      </c>
      <c r="AC27" s="91">
        <v>0</v>
      </c>
      <c r="AD27" s="91">
        <v>0</v>
      </c>
      <c r="AE27" s="289">
        <v>0</v>
      </c>
      <c r="AF27" s="91">
        <v>720</v>
      </c>
      <c r="AG27" s="91">
        <v>21885</v>
      </c>
      <c r="AH27" s="289">
        <v>9081</v>
      </c>
      <c r="AI27" s="91">
        <v>421</v>
      </c>
      <c r="AJ27" s="91">
        <v>24996</v>
      </c>
      <c r="AK27" s="289">
        <v>6464</v>
      </c>
      <c r="AL27" s="91">
        <v>49</v>
      </c>
      <c r="AM27" s="91">
        <v>3213</v>
      </c>
      <c r="AN27" s="290">
        <v>465</v>
      </c>
      <c r="AO27" s="629"/>
      <c r="AP27" s="629"/>
      <c r="AQ27" s="629"/>
    </row>
    <row r="28" spans="1:43" s="58" customFormat="1" ht="17.25" customHeight="1">
      <c r="A28" s="780"/>
      <c r="B28" s="283">
        <v>1</v>
      </c>
      <c r="C28" s="284">
        <v>1</v>
      </c>
      <c r="D28" s="285">
        <v>1</v>
      </c>
      <c r="E28" s="66" t="s">
        <v>472</v>
      </c>
      <c r="F28" s="66" t="s">
        <v>472</v>
      </c>
      <c r="G28" s="286" t="s">
        <v>472</v>
      </c>
      <c r="H28" s="66" t="s">
        <v>472</v>
      </c>
      <c r="I28" s="66" t="s">
        <v>472</v>
      </c>
      <c r="J28" s="286" t="s">
        <v>472</v>
      </c>
      <c r="K28" s="66" t="s">
        <v>472</v>
      </c>
      <c r="L28" s="66" t="s">
        <v>472</v>
      </c>
      <c r="M28" s="286" t="s">
        <v>472</v>
      </c>
      <c r="N28" s="66" t="s">
        <v>472</v>
      </c>
      <c r="O28" s="66" t="s">
        <v>472</v>
      </c>
      <c r="P28" s="287" t="s">
        <v>472</v>
      </c>
      <c r="Q28" s="66">
        <v>2.4510000000000001E-2</v>
      </c>
      <c r="R28" s="66">
        <v>6.8100000000000001E-3</v>
      </c>
      <c r="S28" s="286">
        <v>1.435E-2</v>
      </c>
      <c r="T28" s="66">
        <v>0.11415</v>
      </c>
      <c r="U28" s="66">
        <v>5.3109999999999997E-2</v>
      </c>
      <c r="V28" s="286">
        <v>0.11683</v>
      </c>
      <c r="W28" s="66">
        <v>2.4510000000000001E-2</v>
      </c>
      <c r="X28" s="66">
        <v>7.1399999999999996E-3</v>
      </c>
      <c r="Y28" s="286">
        <v>1.5879999999999998E-2</v>
      </c>
      <c r="Z28" s="66">
        <v>3.5000000000000001E-3</v>
      </c>
      <c r="AA28" s="66">
        <v>1.34E-3</v>
      </c>
      <c r="AB28" s="287">
        <v>5.4000000000000003E-3</v>
      </c>
      <c r="AC28" s="66" t="s">
        <v>472</v>
      </c>
      <c r="AD28" s="66" t="s">
        <v>472</v>
      </c>
      <c r="AE28" s="286" t="s">
        <v>472</v>
      </c>
      <c r="AF28" s="66">
        <v>0.50419999999999998</v>
      </c>
      <c r="AG28" s="66">
        <v>0.40699999999999997</v>
      </c>
      <c r="AH28" s="286">
        <v>0.48072999999999999</v>
      </c>
      <c r="AI28" s="66">
        <v>0.29482000000000003</v>
      </c>
      <c r="AJ28" s="66">
        <v>0.46484999999999999</v>
      </c>
      <c r="AK28" s="286">
        <v>0.34218999999999999</v>
      </c>
      <c r="AL28" s="66">
        <v>3.431E-2</v>
      </c>
      <c r="AM28" s="66">
        <v>5.9749999999999998E-2</v>
      </c>
      <c r="AN28" s="287">
        <v>2.462E-2</v>
      </c>
      <c r="AO28" s="630"/>
      <c r="AP28" s="630"/>
      <c r="AQ28" s="630"/>
    </row>
    <row r="29" spans="1:43" s="57" customFormat="1" ht="17.25" customHeight="1">
      <c r="A29" s="780" t="s">
        <v>73</v>
      </c>
      <c r="B29" s="288">
        <v>518</v>
      </c>
      <c r="C29" s="91">
        <v>28402</v>
      </c>
      <c r="D29" s="289">
        <v>7564</v>
      </c>
      <c r="E29" s="91">
        <v>0</v>
      </c>
      <c r="F29" s="91">
        <v>0</v>
      </c>
      <c r="G29" s="289">
        <v>0</v>
      </c>
      <c r="H29" s="91">
        <v>0</v>
      </c>
      <c r="I29" s="91">
        <v>0</v>
      </c>
      <c r="J29" s="289">
        <v>0</v>
      </c>
      <c r="K29" s="91">
        <v>2</v>
      </c>
      <c r="L29" s="91">
        <v>8</v>
      </c>
      <c r="M29" s="289">
        <v>25</v>
      </c>
      <c r="N29" s="91">
        <v>12</v>
      </c>
      <c r="O29" s="91">
        <v>106</v>
      </c>
      <c r="P29" s="290">
        <v>205</v>
      </c>
      <c r="Q29" s="91">
        <v>14</v>
      </c>
      <c r="R29" s="91">
        <v>38</v>
      </c>
      <c r="S29" s="289">
        <v>69</v>
      </c>
      <c r="T29" s="91">
        <v>125</v>
      </c>
      <c r="U29" s="91">
        <v>1836</v>
      </c>
      <c r="V29" s="289">
        <v>1924</v>
      </c>
      <c r="W29" s="91">
        <v>52</v>
      </c>
      <c r="X29" s="91">
        <v>1336</v>
      </c>
      <c r="Y29" s="289">
        <v>517</v>
      </c>
      <c r="Z29" s="91">
        <v>16</v>
      </c>
      <c r="AA29" s="91">
        <v>222</v>
      </c>
      <c r="AB29" s="290">
        <v>142</v>
      </c>
      <c r="AC29" s="91">
        <v>6</v>
      </c>
      <c r="AD29" s="91">
        <v>24</v>
      </c>
      <c r="AE29" s="289">
        <v>58</v>
      </c>
      <c r="AF29" s="91">
        <v>57</v>
      </c>
      <c r="AG29" s="91">
        <v>1400</v>
      </c>
      <c r="AH29" s="289">
        <v>927</v>
      </c>
      <c r="AI29" s="91">
        <v>186</v>
      </c>
      <c r="AJ29" s="91">
        <v>22299</v>
      </c>
      <c r="AK29" s="289">
        <v>3315</v>
      </c>
      <c r="AL29" s="91">
        <v>48</v>
      </c>
      <c r="AM29" s="91">
        <v>1133</v>
      </c>
      <c r="AN29" s="290">
        <v>382</v>
      </c>
      <c r="AO29" s="629"/>
      <c r="AP29" s="629"/>
      <c r="AQ29" s="629"/>
    </row>
    <row r="30" spans="1:43" s="58" customFormat="1" ht="17.25" customHeight="1">
      <c r="A30" s="780"/>
      <c r="B30" s="283">
        <v>1</v>
      </c>
      <c r="C30" s="284">
        <v>1</v>
      </c>
      <c r="D30" s="285">
        <v>1</v>
      </c>
      <c r="E30" s="66" t="s">
        <v>472</v>
      </c>
      <c r="F30" s="66" t="s">
        <v>472</v>
      </c>
      <c r="G30" s="286" t="s">
        <v>472</v>
      </c>
      <c r="H30" s="66" t="s">
        <v>472</v>
      </c>
      <c r="I30" s="66" t="s">
        <v>472</v>
      </c>
      <c r="J30" s="286" t="s">
        <v>472</v>
      </c>
      <c r="K30" s="66">
        <v>3.8600000000000001E-3</v>
      </c>
      <c r="L30" s="66">
        <v>2.7999999999999998E-4</v>
      </c>
      <c r="M30" s="286">
        <v>3.31E-3</v>
      </c>
      <c r="N30" s="66">
        <v>2.317E-2</v>
      </c>
      <c r="O30" s="66">
        <v>3.7299999999999998E-3</v>
      </c>
      <c r="P30" s="287">
        <v>2.7099999999999999E-2</v>
      </c>
      <c r="Q30" s="66">
        <v>2.7029999999999998E-2</v>
      </c>
      <c r="R30" s="66">
        <v>1.34E-3</v>
      </c>
      <c r="S30" s="286">
        <v>9.1199999999999996E-3</v>
      </c>
      <c r="T30" s="66">
        <v>0.24131</v>
      </c>
      <c r="U30" s="66">
        <v>6.4640000000000003E-2</v>
      </c>
      <c r="V30" s="286">
        <v>0.25435999999999998</v>
      </c>
      <c r="W30" s="66">
        <v>0.10038999999999999</v>
      </c>
      <c r="X30" s="66">
        <v>4.7039999999999998E-2</v>
      </c>
      <c r="Y30" s="286">
        <v>6.8349999999999994E-2</v>
      </c>
      <c r="Z30" s="66">
        <v>3.0890000000000001E-2</v>
      </c>
      <c r="AA30" s="66">
        <v>7.8200000000000006E-3</v>
      </c>
      <c r="AB30" s="287">
        <v>1.8769999999999998E-2</v>
      </c>
      <c r="AC30" s="66">
        <v>1.158E-2</v>
      </c>
      <c r="AD30" s="66">
        <v>8.4999999999999995E-4</v>
      </c>
      <c r="AE30" s="286">
        <v>7.6699999999999997E-3</v>
      </c>
      <c r="AF30" s="66">
        <v>0.11004</v>
      </c>
      <c r="AG30" s="66">
        <v>4.929E-2</v>
      </c>
      <c r="AH30" s="286">
        <v>0.12255000000000001</v>
      </c>
      <c r="AI30" s="66">
        <v>0.35907</v>
      </c>
      <c r="AJ30" s="66">
        <v>0.78512000000000004</v>
      </c>
      <c r="AK30" s="286">
        <v>0.43825999999999998</v>
      </c>
      <c r="AL30" s="66">
        <v>9.2660000000000006E-2</v>
      </c>
      <c r="AM30" s="66">
        <v>3.9890000000000002E-2</v>
      </c>
      <c r="AN30" s="287">
        <v>5.0500000000000003E-2</v>
      </c>
      <c r="AO30" s="630"/>
      <c r="AP30" s="630"/>
      <c r="AQ30" s="630"/>
    </row>
    <row r="31" spans="1:43" s="57" customFormat="1" ht="17.25" customHeight="1">
      <c r="A31" s="780" t="s">
        <v>74</v>
      </c>
      <c r="B31" s="288">
        <v>436</v>
      </c>
      <c r="C31" s="91">
        <v>35236</v>
      </c>
      <c r="D31" s="289">
        <v>5865</v>
      </c>
      <c r="E31" s="91">
        <v>0</v>
      </c>
      <c r="F31" s="91">
        <v>0</v>
      </c>
      <c r="G31" s="289">
        <v>0</v>
      </c>
      <c r="H31" s="91">
        <v>0</v>
      </c>
      <c r="I31" s="91">
        <v>0</v>
      </c>
      <c r="J31" s="289">
        <v>0</v>
      </c>
      <c r="K31" s="91">
        <v>0</v>
      </c>
      <c r="L31" s="91">
        <v>0</v>
      </c>
      <c r="M31" s="289">
        <v>0</v>
      </c>
      <c r="N31" s="91">
        <v>6</v>
      </c>
      <c r="O31" s="91">
        <v>240</v>
      </c>
      <c r="P31" s="290">
        <v>11</v>
      </c>
      <c r="Q31" s="91">
        <v>2</v>
      </c>
      <c r="R31" s="91">
        <v>13</v>
      </c>
      <c r="S31" s="289">
        <v>8</v>
      </c>
      <c r="T31" s="91">
        <v>35</v>
      </c>
      <c r="U31" s="91">
        <v>544</v>
      </c>
      <c r="V31" s="289">
        <v>495</v>
      </c>
      <c r="W31" s="91">
        <v>3</v>
      </c>
      <c r="X31" s="91">
        <v>203</v>
      </c>
      <c r="Y31" s="289">
        <v>36</v>
      </c>
      <c r="Z31" s="91">
        <v>12</v>
      </c>
      <c r="AA31" s="91">
        <v>148</v>
      </c>
      <c r="AB31" s="290">
        <v>160</v>
      </c>
      <c r="AC31" s="91">
        <v>1</v>
      </c>
      <c r="AD31" s="91">
        <v>4</v>
      </c>
      <c r="AE31" s="289">
        <v>16</v>
      </c>
      <c r="AF31" s="91">
        <v>70</v>
      </c>
      <c r="AG31" s="91">
        <v>3498</v>
      </c>
      <c r="AH31" s="289">
        <v>681</v>
      </c>
      <c r="AI31" s="91">
        <v>194</v>
      </c>
      <c r="AJ31" s="91">
        <v>24033</v>
      </c>
      <c r="AK31" s="289">
        <v>3106</v>
      </c>
      <c r="AL31" s="91">
        <v>113</v>
      </c>
      <c r="AM31" s="91">
        <v>6553</v>
      </c>
      <c r="AN31" s="290">
        <v>1352</v>
      </c>
      <c r="AO31" s="629"/>
      <c r="AP31" s="629"/>
      <c r="AQ31" s="629"/>
    </row>
    <row r="32" spans="1:43" s="58" customFormat="1" ht="17.25" customHeight="1">
      <c r="A32" s="780"/>
      <c r="B32" s="283">
        <v>1</v>
      </c>
      <c r="C32" s="284">
        <v>1</v>
      </c>
      <c r="D32" s="285">
        <v>1</v>
      </c>
      <c r="E32" s="66" t="s">
        <v>472</v>
      </c>
      <c r="F32" s="66" t="s">
        <v>472</v>
      </c>
      <c r="G32" s="286" t="s">
        <v>472</v>
      </c>
      <c r="H32" s="66" t="s">
        <v>472</v>
      </c>
      <c r="I32" s="66" t="s">
        <v>472</v>
      </c>
      <c r="J32" s="286" t="s">
        <v>472</v>
      </c>
      <c r="K32" s="66" t="s">
        <v>472</v>
      </c>
      <c r="L32" s="66" t="s">
        <v>472</v>
      </c>
      <c r="M32" s="286" t="s">
        <v>472</v>
      </c>
      <c r="N32" s="66">
        <v>1.376E-2</v>
      </c>
      <c r="O32" s="66">
        <v>6.8100000000000001E-3</v>
      </c>
      <c r="P32" s="287">
        <v>1.8799999999999999E-3</v>
      </c>
      <c r="Q32" s="66">
        <v>4.5900000000000003E-3</v>
      </c>
      <c r="R32" s="66">
        <v>3.6999999999999999E-4</v>
      </c>
      <c r="S32" s="286">
        <v>1.3600000000000001E-3</v>
      </c>
      <c r="T32" s="66">
        <v>8.0280000000000004E-2</v>
      </c>
      <c r="U32" s="66">
        <v>1.5440000000000001E-2</v>
      </c>
      <c r="V32" s="286">
        <v>8.4400000000000003E-2</v>
      </c>
      <c r="W32" s="66">
        <v>6.8799999999999998E-3</v>
      </c>
      <c r="X32" s="66">
        <v>5.7600000000000004E-3</v>
      </c>
      <c r="Y32" s="286">
        <v>6.1399999999999996E-3</v>
      </c>
      <c r="Z32" s="66">
        <v>2.7519999999999999E-2</v>
      </c>
      <c r="AA32" s="66">
        <v>4.1999999999999997E-3</v>
      </c>
      <c r="AB32" s="287">
        <v>2.7279999999999999E-2</v>
      </c>
      <c r="AC32" s="66">
        <v>2.2899999999999999E-3</v>
      </c>
      <c r="AD32" s="66">
        <v>1.1E-4</v>
      </c>
      <c r="AE32" s="286">
        <v>2.7299999999999998E-3</v>
      </c>
      <c r="AF32" s="66">
        <v>0.16055</v>
      </c>
      <c r="AG32" s="66">
        <v>9.9269999999999997E-2</v>
      </c>
      <c r="AH32" s="286">
        <v>0.11611</v>
      </c>
      <c r="AI32" s="66">
        <v>0.44495000000000001</v>
      </c>
      <c r="AJ32" s="66">
        <v>0.68206</v>
      </c>
      <c r="AK32" s="286">
        <v>0.52958000000000005</v>
      </c>
      <c r="AL32" s="66">
        <v>0.25917000000000001</v>
      </c>
      <c r="AM32" s="66">
        <v>0.18597</v>
      </c>
      <c r="AN32" s="287">
        <v>0.23052</v>
      </c>
      <c r="AO32" s="630"/>
      <c r="AP32" s="630"/>
      <c r="AQ32" s="630"/>
    </row>
    <row r="33" spans="1:43" s="57" customFormat="1" ht="17.25" customHeight="1">
      <c r="A33" s="780" t="s">
        <v>75</v>
      </c>
      <c r="B33" s="288">
        <v>780</v>
      </c>
      <c r="C33" s="91">
        <v>28040</v>
      </c>
      <c r="D33" s="289">
        <v>8390</v>
      </c>
      <c r="E33" s="91">
        <v>1</v>
      </c>
      <c r="F33" s="91">
        <v>3</v>
      </c>
      <c r="G33" s="289">
        <v>6</v>
      </c>
      <c r="H33" s="91">
        <v>0</v>
      </c>
      <c r="I33" s="91">
        <v>0</v>
      </c>
      <c r="J33" s="289">
        <v>0</v>
      </c>
      <c r="K33" s="91">
        <v>2</v>
      </c>
      <c r="L33" s="91">
        <v>50</v>
      </c>
      <c r="M33" s="289">
        <v>112</v>
      </c>
      <c r="N33" s="91">
        <v>27</v>
      </c>
      <c r="O33" s="91">
        <v>758</v>
      </c>
      <c r="P33" s="290">
        <v>303</v>
      </c>
      <c r="Q33" s="91">
        <v>48</v>
      </c>
      <c r="R33" s="91">
        <v>548</v>
      </c>
      <c r="S33" s="289">
        <v>220</v>
      </c>
      <c r="T33" s="91">
        <v>176</v>
      </c>
      <c r="U33" s="91">
        <v>4191</v>
      </c>
      <c r="V33" s="289">
        <v>1978</v>
      </c>
      <c r="W33" s="91">
        <v>51</v>
      </c>
      <c r="X33" s="91">
        <v>1768</v>
      </c>
      <c r="Y33" s="289">
        <v>423</v>
      </c>
      <c r="Z33" s="91">
        <v>83</v>
      </c>
      <c r="AA33" s="91">
        <v>1859</v>
      </c>
      <c r="AB33" s="290">
        <v>820</v>
      </c>
      <c r="AC33" s="91">
        <v>10</v>
      </c>
      <c r="AD33" s="91">
        <v>448</v>
      </c>
      <c r="AE33" s="289">
        <v>105</v>
      </c>
      <c r="AF33" s="91">
        <v>52</v>
      </c>
      <c r="AG33" s="91">
        <v>2513</v>
      </c>
      <c r="AH33" s="289">
        <v>394</v>
      </c>
      <c r="AI33" s="91">
        <v>184</v>
      </c>
      <c r="AJ33" s="91">
        <v>12715</v>
      </c>
      <c r="AK33" s="289">
        <v>2601</v>
      </c>
      <c r="AL33" s="91">
        <v>146</v>
      </c>
      <c r="AM33" s="91">
        <v>3187</v>
      </c>
      <c r="AN33" s="290">
        <v>1428</v>
      </c>
      <c r="AO33" s="629"/>
      <c r="AP33" s="629"/>
      <c r="AQ33" s="629"/>
    </row>
    <row r="34" spans="1:43" s="58" customFormat="1" ht="17.25" customHeight="1">
      <c r="A34" s="780"/>
      <c r="B34" s="283">
        <v>1</v>
      </c>
      <c r="C34" s="284">
        <v>1</v>
      </c>
      <c r="D34" s="285">
        <v>1</v>
      </c>
      <c r="E34" s="66">
        <v>1.2800000000000001E-3</v>
      </c>
      <c r="F34" s="66">
        <v>1.1E-4</v>
      </c>
      <c r="G34" s="286">
        <v>7.2000000000000005E-4</v>
      </c>
      <c r="H34" s="66" t="s">
        <v>472</v>
      </c>
      <c r="I34" s="66" t="s">
        <v>472</v>
      </c>
      <c r="J34" s="286" t="s">
        <v>472</v>
      </c>
      <c r="K34" s="66">
        <v>2.5600000000000002E-3</v>
      </c>
      <c r="L34" s="66">
        <v>1.7799999999999999E-3</v>
      </c>
      <c r="M34" s="286">
        <v>1.3350000000000001E-2</v>
      </c>
      <c r="N34" s="66">
        <v>3.4619999999999998E-2</v>
      </c>
      <c r="O34" s="66">
        <v>2.7029999999999998E-2</v>
      </c>
      <c r="P34" s="287">
        <v>3.6110000000000003E-2</v>
      </c>
      <c r="Q34" s="66">
        <v>6.1539999999999997E-2</v>
      </c>
      <c r="R34" s="66">
        <v>1.9539999999999998E-2</v>
      </c>
      <c r="S34" s="286">
        <v>2.622E-2</v>
      </c>
      <c r="T34" s="66">
        <v>0.22564000000000001</v>
      </c>
      <c r="U34" s="66">
        <v>0.14946999999999999</v>
      </c>
      <c r="V34" s="286">
        <v>0.23576</v>
      </c>
      <c r="W34" s="66">
        <v>6.5379999999999994E-2</v>
      </c>
      <c r="X34" s="66">
        <v>6.3049999999999995E-2</v>
      </c>
      <c r="Y34" s="286">
        <v>5.042E-2</v>
      </c>
      <c r="Z34" s="66">
        <v>0.10641</v>
      </c>
      <c r="AA34" s="66">
        <v>6.6299999999999998E-2</v>
      </c>
      <c r="AB34" s="287">
        <v>9.7739999999999994E-2</v>
      </c>
      <c r="AC34" s="66">
        <v>1.282E-2</v>
      </c>
      <c r="AD34" s="66">
        <v>1.5980000000000001E-2</v>
      </c>
      <c r="AE34" s="286">
        <v>1.251E-2</v>
      </c>
      <c r="AF34" s="66">
        <v>6.6669999999999993E-2</v>
      </c>
      <c r="AG34" s="66">
        <v>8.9620000000000005E-2</v>
      </c>
      <c r="AH34" s="286">
        <v>4.6960000000000002E-2</v>
      </c>
      <c r="AI34" s="66">
        <v>0.2359</v>
      </c>
      <c r="AJ34" s="66">
        <v>0.45345999999999997</v>
      </c>
      <c r="AK34" s="286">
        <v>0.31001000000000001</v>
      </c>
      <c r="AL34" s="66">
        <v>0.18718000000000001</v>
      </c>
      <c r="AM34" s="66">
        <v>0.11366</v>
      </c>
      <c r="AN34" s="287">
        <v>0.17019999999999999</v>
      </c>
      <c r="AO34" s="630"/>
      <c r="AP34" s="630"/>
      <c r="AQ34" s="630"/>
    </row>
    <row r="35" spans="1:43" s="57" customFormat="1" ht="17.25" customHeight="1">
      <c r="A35" s="780" t="s">
        <v>76</v>
      </c>
      <c r="B35" s="288">
        <v>528</v>
      </c>
      <c r="C35" s="91">
        <v>25072</v>
      </c>
      <c r="D35" s="289">
        <v>8730</v>
      </c>
      <c r="E35" s="91">
        <v>6</v>
      </c>
      <c r="F35" s="91">
        <v>39</v>
      </c>
      <c r="G35" s="289">
        <v>43</v>
      </c>
      <c r="H35" s="91">
        <v>1</v>
      </c>
      <c r="I35" s="91">
        <v>35</v>
      </c>
      <c r="J35" s="289">
        <v>10</v>
      </c>
      <c r="K35" s="91">
        <v>1</v>
      </c>
      <c r="L35" s="91">
        <v>6</v>
      </c>
      <c r="M35" s="289">
        <v>7</v>
      </c>
      <c r="N35" s="91">
        <v>14</v>
      </c>
      <c r="O35" s="91">
        <v>2204</v>
      </c>
      <c r="P35" s="290">
        <v>200</v>
      </c>
      <c r="Q35" s="91">
        <v>14</v>
      </c>
      <c r="R35" s="91">
        <v>700</v>
      </c>
      <c r="S35" s="289">
        <v>44</v>
      </c>
      <c r="T35" s="91">
        <v>174</v>
      </c>
      <c r="U35" s="91">
        <v>5266</v>
      </c>
      <c r="V35" s="289">
        <v>3816</v>
      </c>
      <c r="W35" s="91">
        <v>35</v>
      </c>
      <c r="X35" s="91">
        <v>906</v>
      </c>
      <c r="Y35" s="289">
        <v>284</v>
      </c>
      <c r="Z35" s="91">
        <v>17</v>
      </c>
      <c r="AA35" s="91">
        <v>232</v>
      </c>
      <c r="AB35" s="290">
        <v>498</v>
      </c>
      <c r="AC35" s="91">
        <v>13</v>
      </c>
      <c r="AD35" s="91">
        <v>298</v>
      </c>
      <c r="AE35" s="289">
        <v>116</v>
      </c>
      <c r="AF35" s="91">
        <v>118</v>
      </c>
      <c r="AG35" s="91">
        <v>5132</v>
      </c>
      <c r="AH35" s="289">
        <v>1345</v>
      </c>
      <c r="AI35" s="91">
        <v>50</v>
      </c>
      <c r="AJ35" s="91">
        <v>7492</v>
      </c>
      <c r="AK35" s="289">
        <v>919</v>
      </c>
      <c r="AL35" s="91">
        <v>85</v>
      </c>
      <c r="AM35" s="91">
        <v>2762</v>
      </c>
      <c r="AN35" s="290">
        <v>1448</v>
      </c>
      <c r="AO35" s="629"/>
      <c r="AP35" s="629"/>
      <c r="AQ35" s="629"/>
    </row>
    <row r="36" spans="1:43" s="58" customFormat="1" ht="17.25" customHeight="1">
      <c r="A36" s="975"/>
      <c r="B36" s="291">
        <v>1</v>
      </c>
      <c r="C36" s="292">
        <v>1</v>
      </c>
      <c r="D36" s="293">
        <v>1</v>
      </c>
      <c r="E36" s="294">
        <v>1.136E-2</v>
      </c>
      <c r="F36" s="294">
        <v>1.56E-3</v>
      </c>
      <c r="G36" s="295">
        <v>4.9300000000000004E-3</v>
      </c>
      <c r="H36" s="294">
        <v>1.89E-3</v>
      </c>
      <c r="I36" s="294">
        <v>1.4E-3</v>
      </c>
      <c r="J36" s="295">
        <v>1.15E-3</v>
      </c>
      <c r="K36" s="294">
        <v>1.89E-3</v>
      </c>
      <c r="L36" s="294">
        <v>2.4000000000000001E-4</v>
      </c>
      <c r="M36" s="295">
        <v>8.0000000000000004E-4</v>
      </c>
      <c r="N36" s="294">
        <v>2.6519999999999998E-2</v>
      </c>
      <c r="O36" s="294">
        <v>8.7910000000000002E-2</v>
      </c>
      <c r="P36" s="296">
        <v>2.291E-2</v>
      </c>
      <c r="Q36" s="294">
        <v>2.6519999999999998E-2</v>
      </c>
      <c r="R36" s="294">
        <v>2.792E-2</v>
      </c>
      <c r="S36" s="295">
        <v>5.0400000000000002E-3</v>
      </c>
      <c r="T36" s="294">
        <v>0.32955000000000001</v>
      </c>
      <c r="U36" s="294">
        <v>0.21004</v>
      </c>
      <c r="V36" s="295">
        <v>0.43711</v>
      </c>
      <c r="W36" s="294">
        <v>6.6290000000000002E-2</v>
      </c>
      <c r="X36" s="294">
        <v>3.6139999999999999E-2</v>
      </c>
      <c r="Y36" s="295">
        <v>3.2530000000000003E-2</v>
      </c>
      <c r="Z36" s="294">
        <v>3.2199999999999999E-2</v>
      </c>
      <c r="AA36" s="294">
        <v>9.2499999999999995E-3</v>
      </c>
      <c r="AB36" s="296">
        <v>5.704E-2</v>
      </c>
      <c r="AC36" s="294">
        <v>2.462E-2</v>
      </c>
      <c r="AD36" s="294">
        <v>1.189E-2</v>
      </c>
      <c r="AE36" s="295">
        <v>1.329E-2</v>
      </c>
      <c r="AF36" s="294">
        <v>0.22348000000000001</v>
      </c>
      <c r="AG36" s="294">
        <v>0.20469000000000001</v>
      </c>
      <c r="AH36" s="295">
        <v>0.15407000000000001</v>
      </c>
      <c r="AI36" s="294">
        <v>9.4700000000000006E-2</v>
      </c>
      <c r="AJ36" s="294">
        <v>0.29881999999999997</v>
      </c>
      <c r="AK36" s="295">
        <v>0.10527</v>
      </c>
      <c r="AL36" s="294">
        <v>0.16098000000000001</v>
      </c>
      <c r="AM36" s="294">
        <v>0.11015999999999999</v>
      </c>
      <c r="AN36" s="296">
        <v>0.16586000000000001</v>
      </c>
      <c r="AO36" s="630"/>
      <c r="AP36" s="630"/>
      <c r="AQ36" s="630"/>
    </row>
    <row r="37" spans="1:43" s="57" customFormat="1" ht="17.25" customHeight="1">
      <c r="A37" s="974" t="s">
        <v>85</v>
      </c>
      <c r="B37" s="297">
        <v>29099</v>
      </c>
      <c r="C37" s="298">
        <v>1082203</v>
      </c>
      <c r="D37" s="69">
        <v>403406</v>
      </c>
      <c r="E37" s="298">
        <v>158</v>
      </c>
      <c r="F37" s="298">
        <v>35479</v>
      </c>
      <c r="G37" s="69">
        <v>2049</v>
      </c>
      <c r="H37" s="298">
        <v>12</v>
      </c>
      <c r="I37" s="298">
        <v>194</v>
      </c>
      <c r="J37" s="69">
        <v>100</v>
      </c>
      <c r="K37" s="298">
        <v>9</v>
      </c>
      <c r="L37" s="298">
        <v>203</v>
      </c>
      <c r="M37" s="69">
        <v>192</v>
      </c>
      <c r="N37" s="298">
        <v>1429</v>
      </c>
      <c r="O37" s="298">
        <v>67661</v>
      </c>
      <c r="P37" s="299">
        <v>18446</v>
      </c>
      <c r="Q37" s="298">
        <v>1853</v>
      </c>
      <c r="R37" s="298">
        <v>39466</v>
      </c>
      <c r="S37" s="69">
        <v>15422</v>
      </c>
      <c r="T37" s="298">
        <v>5017</v>
      </c>
      <c r="U37" s="298">
        <v>92485</v>
      </c>
      <c r="V37" s="69">
        <v>81984</v>
      </c>
      <c r="W37" s="298">
        <v>1827</v>
      </c>
      <c r="X37" s="298">
        <v>34931</v>
      </c>
      <c r="Y37" s="69">
        <v>20484</v>
      </c>
      <c r="Z37" s="298">
        <v>2286</v>
      </c>
      <c r="AA37" s="298">
        <v>67004</v>
      </c>
      <c r="AB37" s="299">
        <v>36624</v>
      </c>
      <c r="AC37" s="298">
        <v>537</v>
      </c>
      <c r="AD37" s="298">
        <v>12306</v>
      </c>
      <c r="AE37" s="69">
        <v>6378</v>
      </c>
      <c r="AF37" s="298">
        <v>3976</v>
      </c>
      <c r="AG37" s="298">
        <v>146020</v>
      </c>
      <c r="AH37" s="69">
        <v>45936</v>
      </c>
      <c r="AI37" s="298">
        <v>6351</v>
      </c>
      <c r="AJ37" s="298">
        <v>437172</v>
      </c>
      <c r="AK37" s="69">
        <v>98207</v>
      </c>
      <c r="AL37" s="298">
        <v>5644</v>
      </c>
      <c r="AM37" s="298">
        <v>149282</v>
      </c>
      <c r="AN37" s="299">
        <v>77584</v>
      </c>
      <c r="AO37" s="629"/>
      <c r="AP37" s="629"/>
      <c r="AQ37" s="629"/>
    </row>
    <row r="38" spans="1:43" s="59" customFormat="1" ht="17.25" customHeight="1" thickBot="1">
      <c r="A38" s="784"/>
      <c r="B38" s="300">
        <v>1</v>
      </c>
      <c r="C38" s="301">
        <v>1</v>
      </c>
      <c r="D38" s="302">
        <v>1</v>
      </c>
      <c r="E38" s="303">
        <v>5.4299999999999999E-3</v>
      </c>
      <c r="F38" s="303">
        <v>3.2779999999999997E-2</v>
      </c>
      <c r="G38" s="304">
        <v>5.0800000000000003E-3</v>
      </c>
      <c r="H38" s="303">
        <v>4.0999999999999999E-4</v>
      </c>
      <c r="I38" s="303">
        <v>1.8000000000000001E-4</v>
      </c>
      <c r="J38" s="304">
        <v>2.5000000000000001E-4</v>
      </c>
      <c r="K38" s="303">
        <v>3.1E-4</v>
      </c>
      <c r="L38" s="303">
        <v>1.9000000000000001E-4</v>
      </c>
      <c r="M38" s="304">
        <v>4.8000000000000001E-4</v>
      </c>
      <c r="N38" s="303">
        <v>4.9110000000000001E-2</v>
      </c>
      <c r="O38" s="303">
        <v>6.2520000000000006E-2</v>
      </c>
      <c r="P38" s="130">
        <v>4.573E-2</v>
      </c>
      <c r="Q38" s="303">
        <v>6.368E-2</v>
      </c>
      <c r="R38" s="303">
        <v>3.6470000000000002E-2</v>
      </c>
      <c r="S38" s="304">
        <v>3.823E-2</v>
      </c>
      <c r="T38" s="303">
        <v>0.17241000000000001</v>
      </c>
      <c r="U38" s="303">
        <v>8.5459999999999994E-2</v>
      </c>
      <c r="V38" s="304">
        <v>0.20322999999999999</v>
      </c>
      <c r="W38" s="303">
        <v>6.2789999999999999E-2</v>
      </c>
      <c r="X38" s="303">
        <v>3.2280000000000003E-2</v>
      </c>
      <c r="Y38" s="304">
        <v>5.0779999999999999E-2</v>
      </c>
      <c r="Z38" s="303">
        <v>7.8560000000000005E-2</v>
      </c>
      <c r="AA38" s="303">
        <v>6.191E-2</v>
      </c>
      <c r="AB38" s="130">
        <v>9.0789999999999996E-2</v>
      </c>
      <c r="AC38" s="303">
        <v>1.8450000000000001E-2</v>
      </c>
      <c r="AD38" s="303">
        <v>1.137E-2</v>
      </c>
      <c r="AE38" s="304">
        <v>1.5810000000000001E-2</v>
      </c>
      <c r="AF38" s="303">
        <v>0.13664000000000001</v>
      </c>
      <c r="AG38" s="303">
        <v>0.13492999999999999</v>
      </c>
      <c r="AH38" s="304">
        <v>0.11387</v>
      </c>
      <c r="AI38" s="303">
        <v>0.21825</v>
      </c>
      <c r="AJ38" s="303">
        <v>0.40395999999999999</v>
      </c>
      <c r="AK38" s="304">
        <v>0.24343999999999999</v>
      </c>
      <c r="AL38" s="303">
        <v>0.19395999999999999</v>
      </c>
      <c r="AM38" s="303">
        <v>0.13794000000000001</v>
      </c>
      <c r="AN38" s="130">
        <v>0.19231999999999999</v>
      </c>
      <c r="AO38" s="631"/>
      <c r="AP38" s="631"/>
      <c r="AQ38" s="631"/>
    </row>
    <row r="39" spans="1:43" s="545" customFormat="1"/>
    <row r="40" spans="1:43" s="547" customFormat="1" ht="11.25">
      <c r="A40" s="547" t="str">
        <f>"Anmerkungen. Datengrundlage: Volkshochschul-Statistik "&amp;Hilfswerte!B1&amp;"; Basis: "&amp;Tabelle1!$C$36&amp;" vhs."</f>
        <v>Anmerkungen. Datengrundlage: Volkshochschul-Statistik 2023; Basis: 822 vhs.</v>
      </c>
      <c r="Q40" s="547" t="str">
        <f>"Anmerkungen. Datengrundlage: Volkshochschul-Statistik "&amp;Hilfswerte!B1&amp;"; Basis: "&amp;Tabelle1!$C$36&amp;" vhs."</f>
        <v>Anmerkungen. Datengrundlage: Volkshochschul-Statistik 2023; Basis: 822 vhs.</v>
      </c>
      <c r="AC40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43" s="545" customFormat="1"/>
    <row r="42" spans="1:43" s="545" customFormat="1">
      <c r="A42" s="547" t="s">
        <v>545</v>
      </c>
      <c r="G42" s="402"/>
      <c r="Q42" s="547" t="s">
        <v>548</v>
      </c>
      <c r="W42" s="402"/>
      <c r="AC42" s="547" t="s">
        <v>545</v>
      </c>
      <c r="AI42" s="402"/>
    </row>
    <row r="43" spans="1:43" s="545" customFormat="1">
      <c r="A43" s="547" t="s">
        <v>546</v>
      </c>
      <c r="E43" s="775" t="s">
        <v>541</v>
      </c>
      <c r="F43" s="775"/>
      <c r="G43" s="775"/>
      <c r="Q43" s="547" t="s">
        <v>549</v>
      </c>
      <c r="X43" s="747" t="s">
        <v>541</v>
      </c>
      <c r="Y43" s="747"/>
      <c r="AC43" s="547" t="s">
        <v>546</v>
      </c>
      <c r="AI43" s="747" t="s">
        <v>541</v>
      </c>
      <c r="AJ43" s="747"/>
      <c r="AK43" s="747"/>
    </row>
    <row r="44" spans="1:43" s="545" customFormat="1">
      <c r="A44" s="548"/>
      <c r="G44" s="402"/>
      <c r="Q44" s="548"/>
      <c r="W44" s="402"/>
      <c r="AC44" s="548"/>
      <c r="AI44" s="402"/>
    </row>
    <row r="45" spans="1:43" s="545" customFormat="1">
      <c r="A45" s="766" t="s">
        <v>547</v>
      </c>
      <c r="B45" s="766"/>
      <c r="C45" s="766"/>
      <c r="D45" s="766"/>
      <c r="E45" s="766"/>
      <c r="G45" s="402"/>
      <c r="Q45" s="766" t="s">
        <v>547</v>
      </c>
      <c r="R45" s="766"/>
      <c r="S45" s="766"/>
      <c r="T45" s="766"/>
      <c r="U45" s="766"/>
      <c r="V45" s="766"/>
      <c r="W45" s="766"/>
      <c r="AC45" s="749" t="str">
        <f>[1]Tabelle1!$A$44</f>
        <v>Die Tabellen stehen unter der Lizenz CC BY-SA DEED 4.0.</v>
      </c>
      <c r="AD45" s="749"/>
      <c r="AE45" s="749"/>
      <c r="AF45" s="749"/>
      <c r="AG45" s="749"/>
      <c r="AI45" s="402"/>
    </row>
  </sheetData>
  <mergeCells count="40">
    <mergeCell ref="A45:E45"/>
    <mergeCell ref="Q45:W45"/>
    <mergeCell ref="A27:A28"/>
    <mergeCell ref="A29:A30"/>
    <mergeCell ref="A37:A38"/>
    <mergeCell ref="A33:A34"/>
    <mergeCell ref="A35:A36"/>
    <mergeCell ref="A31:A32"/>
    <mergeCell ref="E43:G43"/>
    <mergeCell ref="A21:A22"/>
    <mergeCell ref="H3:J3"/>
    <mergeCell ref="A25:A26"/>
    <mergeCell ref="A7:A8"/>
    <mergeCell ref="A13:A14"/>
    <mergeCell ref="A9:A10"/>
    <mergeCell ref="A11:A12"/>
    <mergeCell ref="A15:A16"/>
    <mergeCell ref="A23:A24"/>
    <mergeCell ref="A5:A6"/>
    <mergeCell ref="Q1:AB1"/>
    <mergeCell ref="T3:V3"/>
    <mergeCell ref="AC1:AN1"/>
    <mergeCell ref="A17:A18"/>
    <mergeCell ref="A19:A20"/>
    <mergeCell ref="A1:O1"/>
    <mergeCell ref="B2:D3"/>
    <mergeCell ref="E2:P2"/>
    <mergeCell ref="E3:G3"/>
    <mergeCell ref="AL3:AN3"/>
    <mergeCell ref="K3:M3"/>
    <mergeCell ref="N3:P3"/>
    <mergeCell ref="Q3:S3"/>
    <mergeCell ref="A2:A4"/>
    <mergeCell ref="W3:Y3"/>
    <mergeCell ref="Z3:AB3"/>
    <mergeCell ref="Q2:AB2"/>
    <mergeCell ref="AI3:AK3"/>
    <mergeCell ref="AC3:AE3"/>
    <mergeCell ref="AF3:AH3"/>
    <mergeCell ref="AC2:AN2"/>
  </mergeCells>
  <conditionalFormatting sqref="A5:IT5 A9:IT9 A11:IT11 A13:IT13 A15:IT15 A17:IT17 A19:IT19 A21:IT21 A23:IT23 A25:IT25 A27:IT27 A29:IT29 A31:IT31 A33:IT33 A35:IT35 A37:IT37">
    <cfRule type="cellIs" dxfId="366" priority="4" stopIfTrue="1" operator="equal">
      <formula>0</formula>
    </cfRule>
  </conditionalFormatting>
  <conditionalFormatting sqref="A6:IT6 A8:IT8 A10:IT10 A12:IT12 A14:IT14 A16:IT16 A18:IT18 A20:IT20 A22:IT22 A24:IT24 A26:IT26 A28:IT28 A30:IT30 A32:IT32 A34:IT34 A36:IT36">
    <cfRule type="cellIs" dxfId="365" priority="3" stopIfTrue="1" operator="lessThan">
      <formula>0.0005</formula>
    </cfRule>
  </conditionalFormatting>
  <conditionalFormatting sqref="A38:IT38">
    <cfRule type="cellIs" dxfId="364" priority="13" stopIfTrue="1" operator="lessThan">
      <formula>0.0005</formula>
    </cfRule>
  </conditionalFormatting>
  <conditionalFormatting sqref="B7:AN7">
    <cfRule type="cellIs" dxfId="363" priority="2" stopIfTrue="1" operator="equal">
      <formula>0</formula>
    </cfRule>
  </conditionalFormatting>
  <conditionalFormatting sqref="AO2:AP2">
    <cfRule type="cellIs" dxfId="362" priority="1" stopIfTrue="1" operator="lessThan">
      <formula>0.0005</formula>
    </cfRule>
  </conditionalFormatting>
  <hyperlinks>
    <hyperlink ref="E43" r:id="rId1" xr:uid="{B152602E-2A25-450D-B8A2-EDCAA9B771E1}"/>
    <hyperlink ref="E43:G43" r:id="rId2" display="http://dx.doi.org/10.4232/1.14582 " xr:uid="{60239A31-EB1B-4C5A-BE73-45E0C53D43DF}"/>
    <hyperlink ref="X43" r:id="rId3" xr:uid="{814CAE6E-7611-411B-950C-A1D314E8EA44}"/>
    <hyperlink ref="X43:Y43" r:id="rId4" display="http://dx.doi.org/10.4232/1.14582 " xr:uid="{438AB7EF-9805-4017-A05A-9E50630D614A}"/>
    <hyperlink ref="AI43" r:id="rId5" xr:uid="{B6FE397E-2E8F-480C-8B35-1DC09E816011}"/>
    <hyperlink ref="AI43:AK43" r:id="rId6" display="http://dx.doi.org/10.4232/1.14582 " xr:uid="{2E9A323D-07A9-444B-9DD4-4CA06636FE94}"/>
    <hyperlink ref="AC45" r:id="rId7" display="Publikation und Tabellen stehen unter der Lizenz CC BY-SA DEED 4.0." xr:uid="{3EA667E7-EE44-4F9B-8307-B37FCC9A6247}"/>
    <hyperlink ref="A45" r:id="rId8" display="Publikation und Tabellen stehen unter der Lizenz CC BY-SA DEED 4.0." xr:uid="{C5D294C0-7533-4DE8-BB52-0A007BF27405}"/>
    <hyperlink ref="A45:E45" r:id="rId9" display="Die Tabellen stehen unter der Lizenz CC BY-SA DEED 4.0." xr:uid="{506C340D-017F-43D2-ACA1-1128837470AB}"/>
    <hyperlink ref="Q45" r:id="rId10" display="Publikation und Tabellen stehen unter der Lizenz CC BY-SA DEED 4.0." xr:uid="{06909DD0-6D88-4267-A2F4-A8F95A024218}"/>
    <hyperlink ref="Q45:U45" r:id="rId11" display="Die Tabellen stehen unter der Lizenz CC BY-SA DEED 4.0." xr:uid="{446412A6-696E-4916-848A-EF18D76A9DAF}"/>
  </hyperlinks>
  <pageMargins left="0.78740157480314965" right="0.78740157480314965" top="0.98425196850393704" bottom="0.98425196850393704" header="0.51181102362204722" footer="0.51181102362204722"/>
  <pageSetup paperSize="9" scale="72" orientation="portrait" r:id="rId12"/>
  <headerFooter scaleWithDoc="0" alignWithMargins="0"/>
  <colBreaks count="2" manualBreakCount="2">
    <brk id="16" max="1048575" man="1"/>
    <brk id="28" max="44" man="1"/>
  </colBreaks>
  <legacyDrawingHF r:id="rId1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1CA8-0A5A-49D8-AF0D-A068E5730CD5}">
  <sheetPr>
    <pageSetUpPr fitToPage="1"/>
  </sheetPr>
  <dimension ref="A1:O26"/>
  <sheetViews>
    <sheetView view="pageBreakPreview" zoomScaleNormal="120" zoomScaleSheetLayoutView="100" workbookViewId="0">
      <selection activeCell="F25" sqref="F25"/>
    </sheetView>
  </sheetViews>
  <sheetFormatPr baseColWidth="10" defaultRowHeight="12.75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4" width="2.7109375" style="545" customWidth="1"/>
    <col min="15" max="16384" width="11.42578125" style="9"/>
  </cols>
  <sheetData>
    <row r="1" spans="1:15" ht="39.950000000000003" customHeight="1" thickBot="1">
      <c r="A1" s="978" t="str">
        <f>"Tabelle 12: Kurse für besondere Adressaten nach Programmbereichen " &amp;Hilfswerte!B1</f>
        <v>Tabelle 12: Kurse für besondere Adressaten nach Programmbereichen 2023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9"/>
    </row>
    <row r="2" spans="1:15" ht="40.5" customHeight="1">
      <c r="A2" s="980" t="s">
        <v>255</v>
      </c>
      <c r="B2" s="982" t="s">
        <v>350</v>
      </c>
      <c r="C2" s="925" t="s">
        <v>15</v>
      </c>
      <c r="D2" s="925"/>
      <c r="E2" s="925"/>
      <c r="F2" s="925"/>
      <c r="G2" s="925"/>
      <c r="H2" s="925"/>
      <c r="I2" s="925"/>
      <c r="J2" s="925"/>
      <c r="K2" s="925"/>
      <c r="L2" s="984"/>
      <c r="M2" s="422"/>
    </row>
    <row r="3" spans="1:15" s="60" customFormat="1" ht="39.75" customHeight="1">
      <c r="A3" s="981"/>
      <c r="B3" s="983"/>
      <c r="C3" s="627" t="s">
        <v>268</v>
      </c>
      <c r="D3" s="627" t="s">
        <v>338</v>
      </c>
      <c r="E3" s="627" t="s">
        <v>448</v>
      </c>
      <c r="F3" s="627" t="s">
        <v>269</v>
      </c>
      <c r="G3" s="627" t="s">
        <v>270</v>
      </c>
      <c r="H3" s="627" t="s">
        <v>271</v>
      </c>
      <c r="I3" s="627" t="s">
        <v>272</v>
      </c>
      <c r="J3" s="627" t="s">
        <v>273</v>
      </c>
      <c r="K3" s="627" t="s">
        <v>274</v>
      </c>
      <c r="L3" s="638" t="s">
        <v>396</v>
      </c>
      <c r="M3" s="423"/>
      <c r="N3" s="633"/>
      <c r="O3" s="61"/>
    </row>
    <row r="4" spans="1:15" ht="27" customHeight="1">
      <c r="A4" s="781" t="s">
        <v>89</v>
      </c>
      <c r="B4" s="436">
        <v>9995</v>
      </c>
      <c r="C4" s="262">
        <v>1650</v>
      </c>
      <c r="D4" s="262">
        <v>20</v>
      </c>
      <c r="E4" s="262">
        <v>8</v>
      </c>
      <c r="F4" s="262">
        <v>360</v>
      </c>
      <c r="G4" s="262">
        <v>262</v>
      </c>
      <c r="H4" s="262">
        <v>1100</v>
      </c>
      <c r="I4" s="262">
        <v>144</v>
      </c>
      <c r="J4" s="262">
        <v>616</v>
      </c>
      <c r="K4" s="262">
        <v>2807</v>
      </c>
      <c r="L4" s="263">
        <v>3028</v>
      </c>
      <c r="M4" s="424"/>
    </row>
    <row r="5" spans="1:15" ht="27" customHeight="1">
      <c r="A5" s="976"/>
      <c r="B5" s="462">
        <v>7.1889999999999996E-2</v>
      </c>
      <c r="C5" s="463">
        <v>8.9109999999999995E-2</v>
      </c>
      <c r="D5" s="463">
        <v>5.79E-3</v>
      </c>
      <c r="E5" s="463">
        <v>1.636E-2</v>
      </c>
      <c r="F5" s="463">
        <v>6.28E-3</v>
      </c>
      <c r="G5" s="463">
        <v>0.12748999999999999</v>
      </c>
      <c r="H5" s="463">
        <v>0.12280000000000001</v>
      </c>
      <c r="I5" s="463">
        <v>8.4909999999999999E-2</v>
      </c>
      <c r="J5" s="463">
        <v>8.6699999999999999E-2</v>
      </c>
      <c r="K5" s="463">
        <v>0.14459</v>
      </c>
      <c r="L5" s="464">
        <v>0.15146999999999999</v>
      </c>
      <c r="M5" s="424"/>
    </row>
    <row r="6" spans="1:15" ht="27" customHeight="1">
      <c r="A6" s="764" t="s">
        <v>113</v>
      </c>
      <c r="B6" s="437">
        <v>14950</v>
      </c>
      <c r="C6" s="305">
        <v>1860</v>
      </c>
      <c r="D6" s="305">
        <v>44</v>
      </c>
      <c r="E6" s="305">
        <v>2</v>
      </c>
      <c r="F6" s="305">
        <v>187</v>
      </c>
      <c r="G6" s="305">
        <v>497</v>
      </c>
      <c r="H6" s="305">
        <v>1716</v>
      </c>
      <c r="I6" s="305">
        <v>112</v>
      </c>
      <c r="J6" s="305">
        <v>1424</v>
      </c>
      <c r="K6" s="305">
        <v>6806</v>
      </c>
      <c r="L6" s="306">
        <v>2302</v>
      </c>
      <c r="M6" s="424"/>
    </row>
    <row r="7" spans="1:15" ht="27" customHeight="1">
      <c r="A7" s="976"/>
      <c r="B7" s="462">
        <v>0.10752</v>
      </c>
      <c r="C7" s="463">
        <v>0.10045</v>
      </c>
      <c r="D7" s="463">
        <v>1.274E-2</v>
      </c>
      <c r="E7" s="463">
        <v>4.0899999999999999E-3</v>
      </c>
      <c r="F7" s="463">
        <v>3.2599999999999999E-3</v>
      </c>
      <c r="G7" s="463">
        <v>0.24185000000000001</v>
      </c>
      <c r="H7" s="463">
        <v>0.19156000000000001</v>
      </c>
      <c r="I7" s="463">
        <v>6.6040000000000001E-2</v>
      </c>
      <c r="J7" s="463">
        <v>0.20041999999999999</v>
      </c>
      <c r="K7" s="463">
        <v>0.35056999999999999</v>
      </c>
      <c r="L7" s="464">
        <v>0.11515</v>
      </c>
      <c r="M7" s="424"/>
    </row>
    <row r="8" spans="1:15" ht="27" customHeight="1">
      <c r="A8" s="764" t="s">
        <v>19</v>
      </c>
      <c r="B8" s="437">
        <v>27508</v>
      </c>
      <c r="C8" s="305">
        <v>7571</v>
      </c>
      <c r="D8" s="305">
        <v>48</v>
      </c>
      <c r="E8" s="305">
        <v>28</v>
      </c>
      <c r="F8" s="305">
        <v>95</v>
      </c>
      <c r="G8" s="305">
        <v>484</v>
      </c>
      <c r="H8" s="305">
        <v>5354</v>
      </c>
      <c r="I8" s="305">
        <v>1328</v>
      </c>
      <c r="J8" s="305">
        <v>557</v>
      </c>
      <c r="K8" s="305">
        <v>5871</v>
      </c>
      <c r="L8" s="306">
        <v>6172</v>
      </c>
      <c r="M8" s="424"/>
    </row>
    <row r="9" spans="1:15" ht="27" customHeight="1">
      <c r="A9" s="976"/>
      <c r="B9" s="462">
        <v>0.19783999999999999</v>
      </c>
      <c r="C9" s="463">
        <v>0.40887000000000001</v>
      </c>
      <c r="D9" s="463">
        <v>1.389E-2</v>
      </c>
      <c r="E9" s="463">
        <v>5.7259999999999998E-2</v>
      </c>
      <c r="F9" s="463">
        <v>1.66E-3</v>
      </c>
      <c r="G9" s="463">
        <v>0.23552000000000001</v>
      </c>
      <c r="H9" s="463">
        <v>0.59767999999999999</v>
      </c>
      <c r="I9" s="463">
        <v>0.78302000000000005</v>
      </c>
      <c r="J9" s="463">
        <v>7.8399999999999997E-2</v>
      </c>
      <c r="K9" s="463">
        <v>0.30241000000000001</v>
      </c>
      <c r="L9" s="464">
        <v>0.30874000000000001</v>
      </c>
      <c r="M9" s="424"/>
    </row>
    <row r="10" spans="1:15" ht="27" customHeight="1">
      <c r="A10" s="764" t="s">
        <v>20</v>
      </c>
      <c r="B10" s="437">
        <v>69071</v>
      </c>
      <c r="C10" s="305">
        <v>4396</v>
      </c>
      <c r="D10" s="305">
        <v>1317</v>
      </c>
      <c r="E10" s="305">
        <v>29</v>
      </c>
      <c r="F10" s="305">
        <v>55812</v>
      </c>
      <c r="G10" s="305">
        <v>199</v>
      </c>
      <c r="H10" s="305">
        <v>369</v>
      </c>
      <c r="I10" s="305">
        <v>30</v>
      </c>
      <c r="J10" s="305">
        <v>901</v>
      </c>
      <c r="K10" s="305">
        <v>1892</v>
      </c>
      <c r="L10" s="306">
        <v>4126</v>
      </c>
      <c r="M10" s="424"/>
    </row>
    <row r="11" spans="1:15" ht="27" customHeight="1">
      <c r="A11" s="976"/>
      <c r="B11" s="462">
        <v>0.49676999999999999</v>
      </c>
      <c r="C11" s="463">
        <v>0.2374</v>
      </c>
      <c r="D11" s="463">
        <v>0.38118999999999997</v>
      </c>
      <c r="E11" s="463">
        <v>5.9299999999999999E-2</v>
      </c>
      <c r="F11" s="463">
        <v>0.97301000000000004</v>
      </c>
      <c r="G11" s="463">
        <v>9.6839999999999996E-2</v>
      </c>
      <c r="H11" s="463">
        <v>4.1189999999999997E-2</v>
      </c>
      <c r="I11" s="463">
        <v>1.7690000000000001E-2</v>
      </c>
      <c r="J11" s="463">
        <v>0.12681000000000001</v>
      </c>
      <c r="K11" s="463">
        <v>9.7460000000000005E-2</v>
      </c>
      <c r="L11" s="464">
        <v>0.20638999999999999</v>
      </c>
      <c r="M11" s="424"/>
    </row>
    <row r="12" spans="1:15" ht="27" customHeight="1">
      <c r="A12" s="764" t="s">
        <v>352</v>
      </c>
      <c r="B12" s="437">
        <v>9488</v>
      </c>
      <c r="C12" s="305">
        <v>2964</v>
      </c>
      <c r="D12" s="305">
        <v>5</v>
      </c>
      <c r="E12" s="305">
        <v>349</v>
      </c>
      <c r="F12" s="305">
        <v>100</v>
      </c>
      <c r="G12" s="305">
        <v>133</v>
      </c>
      <c r="H12" s="305">
        <v>331</v>
      </c>
      <c r="I12" s="305">
        <v>68</v>
      </c>
      <c r="J12" s="305">
        <v>1027</v>
      </c>
      <c r="K12" s="305">
        <v>728</v>
      </c>
      <c r="L12" s="306">
        <v>3783</v>
      </c>
      <c r="M12" s="424"/>
    </row>
    <row r="13" spans="1:15" ht="27" customHeight="1">
      <c r="A13" s="976">
        <v>0</v>
      </c>
      <c r="B13" s="462">
        <v>6.8239999999999995E-2</v>
      </c>
      <c r="C13" s="463">
        <v>0.16006999999999999</v>
      </c>
      <c r="D13" s="463">
        <v>1.4499999999999999E-3</v>
      </c>
      <c r="E13" s="463">
        <v>0.7137</v>
      </c>
      <c r="F13" s="463">
        <v>1.74E-3</v>
      </c>
      <c r="G13" s="463">
        <v>6.472E-2</v>
      </c>
      <c r="H13" s="463">
        <v>3.6949999999999997E-2</v>
      </c>
      <c r="I13" s="463">
        <v>4.0090000000000001E-2</v>
      </c>
      <c r="J13" s="463">
        <v>0.14455000000000001</v>
      </c>
      <c r="K13" s="463">
        <v>3.7499999999999999E-2</v>
      </c>
      <c r="L13" s="464">
        <v>0.18923999999999999</v>
      </c>
      <c r="M13" s="424"/>
    </row>
    <row r="14" spans="1:15" ht="27" customHeight="1">
      <c r="A14" s="764" t="s">
        <v>362</v>
      </c>
      <c r="B14" s="437">
        <v>3619</v>
      </c>
      <c r="C14" s="305">
        <v>5</v>
      </c>
      <c r="D14" s="305">
        <v>14</v>
      </c>
      <c r="E14" s="305">
        <v>35</v>
      </c>
      <c r="F14" s="305">
        <v>61</v>
      </c>
      <c r="G14" s="305">
        <v>11</v>
      </c>
      <c r="H14" s="305">
        <v>19</v>
      </c>
      <c r="I14" s="305">
        <v>13</v>
      </c>
      <c r="J14" s="305">
        <v>2036</v>
      </c>
      <c r="K14" s="305">
        <v>1085</v>
      </c>
      <c r="L14" s="306">
        <v>340</v>
      </c>
      <c r="M14" s="424"/>
    </row>
    <row r="15" spans="1:15" ht="27" customHeight="1">
      <c r="A15" s="976">
        <v>0</v>
      </c>
      <c r="B15" s="462">
        <v>2.6030000000000001E-2</v>
      </c>
      <c r="C15" s="463">
        <v>2.7E-4</v>
      </c>
      <c r="D15" s="463">
        <v>4.0499999999999998E-3</v>
      </c>
      <c r="E15" s="463">
        <v>7.1569999999999995E-2</v>
      </c>
      <c r="F15" s="463">
        <v>1.06E-3</v>
      </c>
      <c r="G15" s="463">
        <v>5.3499999999999997E-3</v>
      </c>
      <c r="H15" s="463">
        <v>2.1199999999999999E-3</v>
      </c>
      <c r="I15" s="463">
        <v>7.6699999999999997E-3</v>
      </c>
      <c r="J15" s="463">
        <v>0.28655999999999998</v>
      </c>
      <c r="K15" s="463">
        <v>5.5890000000000002E-2</v>
      </c>
      <c r="L15" s="464">
        <v>1.7010000000000001E-2</v>
      </c>
      <c r="M15" s="424"/>
    </row>
    <row r="16" spans="1:15" ht="27" customHeight="1">
      <c r="A16" s="764" t="s">
        <v>39</v>
      </c>
      <c r="B16" s="437">
        <v>4409</v>
      </c>
      <c r="C16" s="305">
        <v>71</v>
      </c>
      <c r="D16" s="305">
        <v>2007</v>
      </c>
      <c r="E16" s="305">
        <v>38</v>
      </c>
      <c r="F16" s="305">
        <v>745</v>
      </c>
      <c r="G16" s="305">
        <v>469</v>
      </c>
      <c r="H16" s="305">
        <v>69</v>
      </c>
      <c r="I16" s="305">
        <v>1</v>
      </c>
      <c r="J16" s="305">
        <v>544</v>
      </c>
      <c r="K16" s="305">
        <v>225</v>
      </c>
      <c r="L16" s="306">
        <v>240</v>
      </c>
      <c r="M16" s="424"/>
    </row>
    <row r="17" spans="1:13" ht="27" customHeight="1">
      <c r="A17" s="764"/>
      <c r="B17" s="465">
        <v>3.1710000000000002E-2</v>
      </c>
      <c r="C17" s="466">
        <v>3.8300000000000001E-3</v>
      </c>
      <c r="D17" s="466">
        <v>0.58089999999999997</v>
      </c>
      <c r="E17" s="466">
        <v>7.7710000000000001E-2</v>
      </c>
      <c r="F17" s="466">
        <v>1.299E-2</v>
      </c>
      <c r="G17" s="466">
        <v>0.22822000000000001</v>
      </c>
      <c r="H17" s="466">
        <v>7.7000000000000002E-3</v>
      </c>
      <c r="I17" s="466">
        <v>5.9000000000000003E-4</v>
      </c>
      <c r="J17" s="466">
        <v>7.6569999999999999E-2</v>
      </c>
      <c r="K17" s="466">
        <v>1.159E-2</v>
      </c>
      <c r="L17" s="467">
        <v>1.201E-2</v>
      </c>
      <c r="M17" s="424"/>
    </row>
    <row r="18" spans="1:13" ht="27" customHeight="1">
      <c r="A18" s="781" t="s">
        <v>24</v>
      </c>
      <c r="B18" s="436">
        <v>139040</v>
      </c>
      <c r="C18" s="262">
        <v>18517</v>
      </c>
      <c r="D18" s="262">
        <v>3455</v>
      </c>
      <c r="E18" s="262">
        <v>489</v>
      </c>
      <c r="F18" s="262">
        <v>57360</v>
      </c>
      <c r="G18" s="262">
        <v>2055</v>
      </c>
      <c r="H18" s="262">
        <v>8958</v>
      </c>
      <c r="I18" s="262">
        <v>1696</v>
      </c>
      <c r="J18" s="262">
        <v>7105</v>
      </c>
      <c r="K18" s="262">
        <v>19414</v>
      </c>
      <c r="L18" s="263">
        <v>19991</v>
      </c>
      <c r="M18" s="424"/>
    </row>
    <row r="19" spans="1:13" ht="27" customHeight="1" thickBot="1">
      <c r="A19" s="977"/>
      <c r="B19" s="438">
        <v>1</v>
      </c>
      <c r="C19" s="307">
        <v>1</v>
      </c>
      <c r="D19" s="307">
        <v>1</v>
      </c>
      <c r="E19" s="307">
        <v>1</v>
      </c>
      <c r="F19" s="307">
        <v>1</v>
      </c>
      <c r="G19" s="307">
        <v>1</v>
      </c>
      <c r="H19" s="307">
        <v>1</v>
      </c>
      <c r="I19" s="307">
        <v>1</v>
      </c>
      <c r="J19" s="307">
        <v>1</v>
      </c>
      <c r="K19" s="307">
        <v>1</v>
      </c>
      <c r="L19" s="308">
        <v>1</v>
      </c>
      <c r="M19" s="424"/>
    </row>
    <row r="20" spans="1:13" s="545" customFormat="1">
      <c r="A20" s="688"/>
      <c r="M20" s="632" t="s">
        <v>9</v>
      </c>
    </row>
    <row r="21" spans="1:13" s="547" customFormat="1" ht="11.25">
      <c r="A21" s="547" t="str">
        <f>'Tabelle 1.1'!A38</f>
        <v>Anmerkungen. Datengrundlage: Volkshochschul-Statistik 2023; Basis: 822 vhs.</v>
      </c>
    </row>
    <row r="22" spans="1:13" s="545" customFormat="1"/>
    <row r="23" spans="1:13" s="545" customFormat="1">
      <c r="A23" s="547" t="s">
        <v>545</v>
      </c>
      <c r="G23" s="402"/>
    </row>
    <row r="24" spans="1:13" s="545" customFormat="1">
      <c r="A24" s="547" t="s">
        <v>546</v>
      </c>
      <c r="E24" s="775" t="s">
        <v>541</v>
      </c>
      <c r="F24" s="775"/>
      <c r="G24" s="775"/>
    </row>
    <row r="25" spans="1:13" s="545" customFormat="1">
      <c r="A25" s="548"/>
      <c r="G25" s="402"/>
    </row>
    <row r="26" spans="1:13" s="545" customFormat="1">
      <c r="A26" s="766" t="s">
        <v>547</v>
      </c>
      <c r="B26" s="766"/>
      <c r="C26" s="766"/>
      <c r="D26" s="766"/>
      <c r="E26" s="766"/>
      <c r="G26" s="402"/>
    </row>
  </sheetData>
  <mergeCells count="14">
    <mergeCell ref="A26:E26"/>
    <mergeCell ref="A12:A13"/>
    <mergeCell ref="A14:A15"/>
    <mergeCell ref="A16:A17"/>
    <mergeCell ref="E24:G24"/>
    <mergeCell ref="A6:A7"/>
    <mergeCell ref="A18:A19"/>
    <mergeCell ref="A8:A9"/>
    <mergeCell ref="A10:A11"/>
    <mergeCell ref="A1:M1"/>
    <mergeCell ref="A2:A3"/>
    <mergeCell ref="B2:B3"/>
    <mergeCell ref="C2:L2"/>
    <mergeCell ref="A4:A5"/>
  </mergeCells>
  <conditionalFormatting sqref="A4:L4 A6:L6">
    <cfRule type="cellIs" dxfId="361" priority="7" stopIfTrue="1" operator="equal">
      <formula>0</formula>
    </cfRule>
  </conditionalFormatting>
  <conditionalFormatting sqref="A5:L5 A7:L7 A17:L19">
    <cfRule type="cellIs" dxfId="360" priority="5" stopIfTrue="1" operator="equal">
      <formula>1</formula>
    </cfRule>
    <cfRule type="cellIs" dxfId="359" priority="6" stopIfTrue="1" operator="lessThanOrEqual">
      <formula>0.004</formula>
    </cfRule>
  </conditionalFormatting>
  <conditionalFormatting sqref="A8:L8 A10:L10 A12:L12 A14:L14">
    <cfRule type="cellIs" dxfId="358" priority="4" stopIfTrue="1" operator="equal">
      <formula>0</formula>
    </cfRule>
  </conditionalFormatting>
  <conditionalFormatting sqref="A9:L9 A11:L11 A13:L13 A15:L15">
    <cfRule type="cellIs" dxfId="357" priority="2" stopIfTrue="1" operator="equal">
      <formula>1</formula>
    </cfRule>
    <cfRule type="cellIs" dxfId="356" priority="3" stopIfTrue="1" operator="lessThanOrEqual">
      <formula>0.004</formula>
    </cfRule>
  </conditionalFormatting>
  <conditionalFormatting sqref="A16:L16">
    <cfRule type="cellIs" dxfId="355" priority="1" stopIfTrue="1" operator="equal">
      <formula>0</formula>
    </cfRule>
  </conditionalFormatting>
  <conditionalFormatting sqref="N4:IV4 N6:IV6 N8:IV8 N10:IV10 N12:IV12 N14:IV14 N16:IV16">
    <cfRule type="cellIs" dxfId="354" priority="16" stopIfTrue="1" operator="equal">
      <formula>0</formula>
    </cfRule>
  </conditionalFormatting>
  <conditionalFormatting sqref="N5:IV5 N7:IV7 N9:IV9 N11:IV11 N13:IV13 N15:IV15 N17:IV19">
    <cfRule type="cellIs" dxfId="353" priority="14" stopIfTrue="1" operator="equal">
      <formula>1</formula>
    </cfRule>
    <cfRule type="cellIs" dxfId="352" priority="15" stopIfTrue="1" operator="lessThanOrEqual">
      <formula>0.004</formula>
    </cfRule>
  </conditionalFormatting>
  <conditionalFormatting sqref="O3">
    <cfRule type="cellIs" dxfId="351" priority="12" stopIfTrue="1" operator="equal">
      <formula>1</formula>
    </cfRule>
    <cfRule type="cellIs" dxfId="350" priority="13" stopIfTrue="1" operator="lessThan">
      <formula>0.0005</formula>
    </cfRule>
  </conditionalFormatting>
  <hyperlinks>
    <hyperlink ref="E24" r:id="rId1" xr:uid="{3FA5D529-627A-41EB-A8DA-B963BDA16B5A}"/>
    <hyperlink ref="E24:G24" r:id="rId2" display="http://dx.doi.org/10.4232/1.14582 " xr:uid="{974AA9F3-470B-4962-BC06-560E4F93D4B4}"/>
    <hyperlink ref="A26" r:id="rId3" display="Publikation und Tabellen stehen unter der Lizenz CC BY-SA DEED 4.0." xr:uid="{9D931EA3-81F7-4293-9F7F-A6621D05AA53}"/>
    <hyperlink ref="A26:E26" r:id="rId4" display="Die Tabellen stehen unter der Lizenz CC BY-SA DEED 4.0." xr:uid="{5FFCF380-BD9B-478D-8010-E66363D64517}"/>
  </hyperlinks>
  <pageMargins left="0.78740157480314965" right="0.78740157480314965" top="0.98425196850393704" bottom="0.98425196850393704" header="0.51181102362204722" footer="0.51181102362204722"/>
  <pageSetup paperSize="9" scale="73" orientation="landscape" r:id="rId5"/>
  <headerFooter scaleWithDoc="0" alignWithMargins="0"/>
  <legacyDrawingHF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B38C-58DC-495D-9BBF-72A2533F7EE7}">
  <dimension ref="A1:AC28"/>
  <sheetViews>
    <sheetView view="pageBreakPreview" zoomScaleNormal="100" zoomScaleSheetLayoutView="100" workbookViewId="0">
      <selection sqref="A1:O1"/>
    </sheetView>
  </sheetViews>
  <sheetFormatPr baseColWidth="10" defaultRowHeight="12.75"/>
  <cols>
    <col min="1" max="1" width="15.28515625" style="9" customWidth="1"/>
    <col min="2" max="3" width="11.7109375" style="9" customWidth="1"/>
    <col min="4" max="15" width="9.7109375" style="9" customWidth="1"/>
    <col min="16" max="16" width="15.28515625" style="9" customWidth="1"/>
    <col min="17" max="18" width="9.7109375" style="9" customWidth="1"/>
    <col min="19" max="20" width="9.7109375" style="4" customWidth="1"/>
    <col min="21" max="21" width="9.7109375" style="545" customWidth="1"/>
    <col min="22" max="28" width="9.7109375" style="9" customWidth="1"/>
    <col min="29" max="29" width="2" style="545" customWidth="1"/>
    <col min="30" max="16384" width="11.42578125" style="9"/>
  </cols>
  <sheetData>
    <row r="1" spans="1:29" s="3" customFormat="1" ht="37.5" customHeight="1" thickBot="1">
      <c r="A1" s="767" t="str">
        <f>"Tabelle 13: Geschlechtsverteilung in Kursen nach Ländern und Programmbereichen " &amp;Hilfswerte!B1</f>
        <v>Tabelle 13: Geschlechtsverteilung in Kursen nach Ländern und Programmbereichen 2023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978" t="str">
        <f>"noch Tabelle 13: Geschlechtsverteilung in Kursen nach Ländern und Programmbereichen " &amp;Hilfswerte!B1</f>
        <v>noch Tabelle 13: Geschlechtsverteilung in Kursen nach Ländern und Programmbereichen 2023</v>
      </c>
      <c r="Q1" s="978"/>
      <c r="R1" s="978"/>
      <c r="S1" s="978"/>
      <c r="T1" s="978"/>
      <c r="U1" s="978"/>
      <c r="V1" s="978"/>
      <c r="W1" s="978"/>
      <c r="X1" s="978"/>
      <c r="Y1" s="978"/>
      <c r="Z1" s="978"/>
      <c r="AA1" s="978"/>
      <c r="AB1" s="978"/>
      <c r="AC1" s="978"/>
    </row>
    <row r="2" spans="1:29" s="3" customFormat="1" ht="25.5" customHeight="1">
      <c r="A2" s="768" t="s">
        <v>12</v>
      </c>
      <c r="B2" s="924" t="s">
        <v>275</v>
      </c>
      <c r="C2" s="985"/>
      <c r="D2" s="964" t="s">
        <v>455</v>
      </c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63"/>
      <c r="P2" s="986" t="s">
        <v>12</v>
      </c>
      <c r="Q2" s="964" t="s">
        <v>455</v>
      </c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9"/>
      <c r="AC2" s="540"/>
    </row>
    <row r="3" spans="1:29" s="56" customFormat="1" ht="58.5" customHeight="1">
      <c r="A3" s="769"/>
      <c r="B3" s="934"/>
      <c r="C3" s="936"/>
      <c r="D3" s="988" t="s">
        <v>24</v>
      </c>
      <c r="E3" s="989"/>
      <c r="F3" s="990"/>
      <c r="G3" s="988" t="s">
        <v>276</v>
      </c>
      <c r="H3" s="989"/>
      <c r="I3" s="990"/>
      <c r="J3" s="988" t="s">
        <v>277</v>
      </c>
      <c r="K3" s="989"/>
      <c r="L3" s="990"/>
      <c r="M3" s="988" t="s">
        <v>19</v>
      </c>
      <c r="N3" s="989"/>
      <c r="O3" s="990"/>
      <c r="P3" s="987"/>
      <c r="Q3" s="988" t="s">
        <v>20</v>
      </c>
      <c r="R3" s="989"/>
      <c r="S3" s="990"/>
      <c r="T3" s="988" t="s">
        <v>352</v>
      </c>
      <c r="U3" s="989"/>
      <c r="V3" s="990"/>
      <c r="W3" s="988" t="s">
        <v>362</v>
      </c>
      <c r="X3" s="989"/>
      <c r="Y3" s="990"/>
      <c r="Z3" s="988" t="s">
        <v>39</v>
      </c>
      <c r="AA3" s="989"/>
      <c r="AB3" s="991"/>
      <c r="AC3" s="628"/>
    </row>
    <row r="4" spans="1:29" ht="50.25" customHeight="1">
      <c r="A4" s="769"/>
      <c r="B4" s="637" t="s">
        <v>6</v>
      </c>
      <c r="C4" s="637" t="s">
        <v>278</v>
      </c>
      <c r="D4" s="568" t="s">
        <v>271</v>
      </c>
      <c r="E4" s="568" t="s">
        <v>272</v>
      </c>
      <c r="F4" s="568" t="s">
        <v>456</v>
      </c>
      <c r="G4" s="568" t="s">
        <v>271</v>
      </c>
      <c r="H4" s="568" t="s">
        <v>272</v>
      </c>
      <c r="I4" s="568" t="s">
        <v>456</v>
      </c>
      <c r="J4" s="568" t="s">
        <v>271</v>
      </c>
      <c r="K4" s="568" t="s">
        <v>272</v>
      </c>
      <c r="L4" s="568" t="s">
        <v>456</v>
      </c>
      <c r="M4" s="568" t="s">
        <v>271</v>
      </c>
      <c r="N4" s="568" t="s">
        <v>272</v>
      </c>
      <c r="O4" s="568" t="s">
        <v>456</v>
      </c>
      <c r="P4" s="987"/>
      <c r="Q4" s="568" t="s">
        <v>271</v>
      </c>
      <c r="R4" s="568" t="s">
        <v>272</v>
      </c>
      <c r="S4" s="568" t="s">
        <v>456</v>
      </c>
      <c r="T4" s="568" t="s">
        <v>271</v>
      </c>
      <c r="U4" s="568" t="s">
        <v>272</v>
      </c>
      <c r="V4" s="568" t="s">
        <v>456</v>
      </c>
      <c r="W4" s="568" t="s">
        <v>271</v>
      </c>
      <c r="X4" s="568" t="s">
        <v>272</v>
      </c>
      <c r="Y4" s="568" t="s">
        <v>456</v>
      </c>
      <c r="Z4" s="568" t="s">
        <v>271</v>
      </c>
      <c r="AA4" s="568" t="s">
        <v>272</v>
      </c>
      <c r="AB4" s="570" t="s">
        <v>456</v>
      </c>
    </row>
    <row r="5" spans="1:29" s="57" customFormat="1" ht="24.75" customHeight="1">
      <c r="A5" s="372" t="s">
        <v>61</v>
      </c>
      <c r="B5" s="309">
        <v>942689</v>
      </c>
      <c r="C5" s="68">
        <v>0.90773999999999999</v>
      </c>
      <c r="D5" s="63">
        <v>0.74621999999999999</v>
      </c>
      <c r="E5" s="68">
        <v>0.25309999999999999</v>
      </c>
      <c r="F5" s="67">
        <v>6.8000000000000005E-4</v>
      </c>
      <c r="G5" s="63">
        <v>0.67603000000000002</v>
      </c>
      <c r="H5" s="68">
        <v>0.32289000000000001</v>
      </c>
      <c r="I5" s="67">
        <v>1.08E-3</v>
      </c>
      <c r="J5" s="63">
        <v>0.79557999999999995</v>
      </c>
      <c r="K5" s="68">
        <v>0.20349999999999999</v>
      </c>
      <c r="L5" s="67">
        <v>9.2000000000000003E-4</v>
      </c>
      <c r="M5" s="63">
        <v>0.83982999999999997</v>
      </c>
      <c r="N5" s="68">
        <v>0.15945000000000001</v>
      </c>
      <c r="O5" s="67">
        <v>7.2000000000000005E-4</v>
      </c>
      <c r="P5" s="439" t="s">
        <v>61</v>
      </c>
      <c r="Q5" s="63">
        <v>0.65019000000000005</v>
      </c>
      <c r="R5" s="68">
        <v>0.34938000000000002</v>
      </c>
      <c r="S5" s="67">
        <v>4.2999999999999999E-4</v>
      </c>
      <c r="T5" s="63">
        <v>0.67620999999999998</v>
      </c>
      <c r="U5" s="68">
        <v>0.32300000000000001</v>
      </c>
      <c r="V5" s="67">
        <v>7.9000000000000001E-4</v>
      </c>
      <c r="W5" s="63">
        <v>0.52171999999999996</v>
      </c>
      <c r="X5" s="68">
        <v>0.47774</v>
      </c>
      <c r="Y5" s="67">
        <v>5.4000000000000001E-4</v>
      </c>
      <c r="Z5" s="63">
        <v>0.58199000000000001</v>
      </c>
      <c r="AA5" s="68">
        <v>0.41692000000000001</v>
      </c>
      <c r="AB5" s="64">
        <v>1.09E-3</v>
      </c>
      <c r="AC5" s="629"/>
    </row>
    <row r="6" spans="1:29" s="57" customFormat="1" ht="24.95" customHeight="1">
      <c r="A6" s="428" t="s">
        <v>62</v>
      </c>
      <c r="B6" s="317">
        <v>868982</v>
      </c>
      <c r="C6" s="310">
        <v>0.74328000000000005</v>
      </c>
      <c r="D6" s="66">
        <v>0.78398000000000001</v>
      </c>
      <c r="E6" s="469">
        <v>0.21514</v>
      </c>
      <c r="F6" s="286">
        <v>8.8999999999999995E-4</v>
      </c>
      <c r="G6" s="66">
        <v>0.69937000000000005</v>
      </c>
      <c r="H6" s="469">
        <v>0.29937000000000002</v>
      </c>
      <c r="I6" s="286">
        <v>1.25E-3</v>
      </c>
      <c r="J6" s="66">
        <v>0.81376999999999999</v>
      </c>
      <c r="K6" s="469">
        <v>0.18462999999999999</v>
      </c>
      <c r="L6" s="286">
        <v>1.6000000000000001E-3</v>
      </c>
      <c r="M6" s="66">
        <v>0.86255999999999999</v>
      </c>
      <c r="N6" s="469">
        <v>0.13680999999999999</v>
      </c>
      <c r="O6" s="286">
        <v>6.3000000000000003E-4</v>
      </c>
      <c r="P6" s="440" t="s">
        <v>62</v>
      </c>
      <c r="Q6" s="62">
        <v>0.68203000000000003</v>
      </c>
      <c r="R6" s="469">
        <v>0.31719000000000003</v>
      </c>
      <c r="S6" s="286">
        <v>7.6999999999999996E-4</v>
      </c>
      <c r="T6" s="66">
        <v>0.67537999999999998</v>
      </c>
      <c r="U6" s="469">
        <v>0.32249</v>
      </c>
      <c r="V6" s="286">
        <v>2.1299999999999999E-3</v>
      </c>
      <c r="W6" s="66">
        <v>0.50222</v>
      </c>
      <c r="X6" s="469">
        <v>0.49723000000000001</v>
      </c>
      <c r="Y6" s="286">
        <v>5.5000000000000003E-4</v>
      </c>
      <c r="Z6" s="66">
        <v>0.59711000000000003</v>
      </c>
      <c r="AA6" s="469">
        <v>0.40248</v>
      </c>
      <c r="AB6" s="287">
        <v>4.0999999999999999E-4</v>
      </c>
      <c r="AC6" s="629"/>
    </row>
    <row r="7" spans="1:29" s="57" customFormat="1" ht="24.95" customHeight="1">
      <c r="A7" s="369" t="s">
        <v>63</v>
      </c>
      <c r="B7" s="317">
        <v>168764</v>
      </c>
      <c r="C7" s="310">
        <v>0.72326000000000001</v>
      </c>
      <c r="D7" s="66">
        <v>0.71440999999999999</v>
      </c>
      <c r="E7" s="469">
        <v>0.28493000000000002</v>
      </c>
      <c r="F7" s="286">
        <v>6.6E-4</v>
      </c>
      <c r="G7" s="66">
        <v>0.76280999999999999</v>
      </c>
      <c r="H7" s="469">
        <v>0.23580000000000001</v>
      </c>
      <c r="I7" s="286">
        <v>1.39E-3</v>
      </c>
      <c r="J7" s="66">
        <v>0.83291999999999999</v>
      </c>
      <c r="K7" s="469">
        <v>0.16633000000000001</v>
      </c>
      <c r="L7" s="286">
        <v>7.5000000000000002E-4</v>
      </c>
      <c r="M7" s="66">
        <v>0.85031000000000001</v>
      </c>
      <c r="N7" s="469">
        <v>0.14929000000000001</v>
      </c>
      <c r="O7" s="286">
        <v>4.0000000000000002E-4</v>
      </c>
      <c r="P7" s="440" t="s">
        <v>63</v>
      </c>
      <c r="Q7" s="62">
        <v>0.64442999999999995</v>
      </c>
      <c r="R7" s="469">
        <v>0.35502</v>
      </c>
      <c r="S7" s="286">
        <v>5.5000000000000003E-4</v>
      </c>
      <c r="T7" s="66">
        <v>0.73560999999999999</v>
      </c>
      <c r="U7" s="469">
        <v>0.26262000000000002</v>
      </c>
      <c r="V7" s="286">
        <v>1.7700000000000001E-3</v>
      </c>
      <c r="W7" s="66">
        <v>0.42279</v>
      </c>
      <c r="X7" s="469">
        <v>0.57721</v>
      </c>
      <c r="Y7" s="286" t="s">
        <v>472</v>
      </c>
      <c r="Z7" s="66">
        <v>0.68564999999999998</v>
      </c>
      <c r="AA7" s="469">
        <v>0.31074000000000002</v>
      </c>
      <c r="AB7" s="287">
        <v>3.5999999999999999E-3</v>
      </c>
      <c r="AC7" s="629"/>
    </row>
    <row r="8" spans="1:29" s="57" customFormat="1" ht="24.95" customHeight="1">
      <c r="A8" s="369" t="s">
        <v>64</v>
      </c>
      <c r="B8" s="317">
        <v>66334</v>
      </c>
      <c r="C8" s="310">
        <v>0.95040999999999998</v>
      </c>
      <c r="D8" s="66">
        <v>0.76658000000000004</v>
      </c>
      <c r="E8" s="469">
        <v>0.23272999999999999</v>
      </c>
      <c r="F8" s="286">
        <v>6.8999999999999997E-4</v>
      </c>
      <c r="G8" s="66">
        <v>0.67725000000000002</v>
      </c>
      <c r="H8" s="469">
        <v>0.32038</v>
      </c>
      <c r="I8" s="286">
        <v>2.3700000000000001E-3</v>
      </c>
      <c r="J8" s="66">
        <v>0.86789000000000005</v>
      </c>
      <c r="K8" s="469">
        <v>0.13083</v>
      </c>
      <c r="L8" s="286">
        <v>1.2800000000000001E-3</v>
      </c>
      <c r="M8" s="66">
        <v>0.90375000000000005</v>
      </c>
      <c r="N8" s="469">
        <v>9.6049999999999996E-2</v>
      </c>
      <c r="O8" s="286">
        <v>2.0000000000000001E-4</v>
      </c>
      <c r="P8" s="440" t="s">
        <v>64</v>
      </c>
      <c r="Q8" s="62">
        <v>0.67440999999999995</v>
      </c>
      <c r="R8" s="469">
        <v>0.32496999999999998</v>
      </c>
      <c r="S8" s="286">
        <v>6.2E-4</v>
      </c>
      <c r="T8" s="66">
        <v>0.65075000000000005</v>
      </c>
      <c r="U8" s="469">
        <v>0.34810999999999998</v>
      </c>
      <c r="V8" s="286">
        <v>1.14E-3</v>
      </c>
      <c r="W8" s="66">
        <v>0.40677999999999997</v>
      </c>
      <c r="X8" s="469">
        <v>0.59321999999999997</v>
      </c>
      <c r="Y8" s="286" t="s">
        <v>472</v>
      </c>
      <c r="Z8" s="66">
        <v>0.60319999999999996</v>
      </c>
      <c r="AA8" s="469">
        <v>0.39679999999999999</v>
      </c>
      <c r="AB8" s="287" t="s">
        <v>472</v>
      </c>
      <c r="AC8" s="629"/>
    </row>
    <row r="9" spans="1:29" s="57" customFormat="1" ht="24.95" customHeight="1">
      <c r="A9" s="369" t="s">
        <v>65</v>
      </c>
      <c r="B9" s="317">
        <v>39888</v>
      </c>
      <c r="C9" s="310">
        <v>0.96311000000000002</v>
      </c>
      <c r="D9" s="66">
        <v>0.69033</v>
      </c>
      <c r="E9" s="469">
        <v>0.30921999999999999</v>
      </c>
      <c r="F9" s="286">
        <v>4.4999999999999999E-4</v>
      </c>
      <c r="G9" s="66">
        <v>0.54003999999999996</v>
      </c>
      <c r="H9" s="469">
        <v>0.45959</v>
      </c>
      <c r="I9" s="286">
        <v>3.6999999999999999E-4</v>
      </c>
      <c r="J9" s="66">
        <v>0.82035999999999998</v>
      </c>
      <c r="K9" s="469">
        <v>0.17793</v>
      </c>
      <c r="L9" s="286">
        <v>1.7099999999999999E-3</v>
      </c>
      <c r="M9" s="66">
        <v>0.80656000000000005</v>
      </c>
      <c r="N9" s="469">
        <v>0.19302</v>
      </c>
      <c r="O9" s="286">
        <v>4.2000000000000002E-4</v>
      </c>
      <c r="P9" s="440" t="s">
        <v>65</v>
      </c>
      <c r="Q9" s="62">
        <v>0.65881999999999996</v>
      </c>
      <c r="R9" s="469">
        <v>0.34101999999999999</v>
      </c>
      <c r="S9" s="286">
        <v>1.6000000000000001E-4</v>
      </c>
      <c r="T9" s="66">
        <v>0.65349000000000002</v>
      </c>
      <c r="U9" s="469">
        <v>0.34606999999999999</v>
      </c>
      <c r="V9" s="286">
        <v>4.4000000000000002E-4</v>
      </c>
      <c r="W9" s="66">
        <v>0.79310000000000003</v>
      </c>
      <c r="X9" s="469">
        <v>0.2069</v>
      </c>
      <c r="Y9" s="286" t="s">
        <v>472</v>
      </c>
      <c r="Z9" s="66">
        <v>0.64544000000000001</v>
      </c>
      <c r="AA9" s="469">
        <v>0.35455999999999999</v>
      </c>
      <c r="AB9" s="287" t="s">
        <v>472</v>
      </c>
      <c r="AC9" s="629"/>
    </row>
    <row r="10" spans="1:29" s="57" customFormat="1" ht="24.95" customHeight="1">
      <c r="A10" s="369" t="s">
        <v>66</v>
      </c>
      <c r="B10" s="317">
        <v>96792</v>
      </c>
      <c r="C10" s="310">
        <v>1</v>
      </c>
      <c r="D10" s="66">
        <v>0.76114000000000004</v>
      </c>
      <c r="E10" s="469">
        <v>0.23654</v>
      </c>
      <c r="F10" s="286">
        <v>2.32E-3</v>
      </c>
      <c r="G10" s="66">
        <v>0.74724000000000002</v>
      </c>
      <c r="H10" s="469">
        <v>0.25080000000000002</v>
      </c>
      <c r="I10" s="286">
        <v>1.9599999999999999E-3</v>
      </c>
      <c r="J10" s="66">
        <v>0.84484000000000004</v>
      </c>
      <c r="K10" s="469">
        <v>0.15328</v>
      </c>
      <c r="L10" s="286">
        <v>1.89E-3</v>
      </c>
      <c r="M10" s="66">
        <v>0.84416999999999998</v>
      </c>
      <c r="N10" s="469">
        <v>0.15359</v>
      </c>
      <c r="O10" s="286">
        <v>2.2399999999999998E-3</v>
      </c>
      <c r="P10" s="440" t="s">
        <v>66</v>
      </c>
      <c r="Q10" s="62">
        <v>0.67915000000000003</v>
      </c>
      <c r="R10" s="469">
        <v>0.31801000000000001</v>
      </c>
      <c r="S10" s="286">
        <v>2.8400000000000001E-3</v>
      </c>
      <c r="T10" s="66">
        <v>0.73612</v>
      </c>
      <c r="U10" s="469">
        <v>0.26172000000000001</v>
      </c>
      <c r="V10" s="286">
        <v>2.16E-3</v>
      </c>
      <c r="W10" s="66" t="s">
        <v>472</v>
      </c>
      <c r="X10" s="469" t="s">
        <v>472</v>
      </c>
      <c r="Y10" s="286" t="s">
        <v>472</v>
      </c>
      <c r="Z10" s="66">
        <v>0.78637999999999997</v>
      </c>
      <c r="AA10" s="469">
        <v>0.21362</v>
      </c>
      <c r="AB10" s="287" t="s">
        <v>472</v>
      </c>
      <c r="AC10" s="629"/>
    </row>
    <row r="11" spans="1:29" s="57" customFormat="1" ht="24.95" customHeight="1">
      <c r="A11" s="369" t="s">
        <v>67</v>
      </c>
      <c r="B11" s="317">
        <v>316552</v>
      </c>
      <c r="C11" s="310">
        <v>0.94316999999999995</v>
      </c>
      <c r="D11" s="66">
        <v>0.73950000000000005</v>
      </c>
      <c r="E11" s="469">
        <v>0.26001000000000002</v>
      </c>
      <c r="F11" s="286">
        <v>4.8999999999999998E-4</v>
      </c>
      <c r="G11" s="66">
        <v>0.68015000000000003</v>
      </c>
      <c r="H11" s="469">
        <v>0.31868000000000002</v>
      </c>
      <c r="I11" s="286">
        <v>1.17E-3</v>
      </c>
      <c r="J11" s="66">
        <v>0.80574999999999997</v>
      </c>
      <c r="K11" s="469">
        <v>0.19327</v>
      </c>
      <c r="L11" s="286">
        <v>9.7999999999999997E-4</v>
      </c>
      <c r="M11" s="66">
        <v>0.84748999999999997</v>
      </c>
      <c r="N11" s="469">
        <v>0.152</v>
      </c>
      <c r="O11" s="286">
        <v>5.1000000000000004E-4</v>
      </c>
      <c r="P11" s="440" t="s">
        <v>67</v>
      </c>
      <c r="Q11" s="62">
        <v>0.65971999999999997</v>
      </c>
      <c r="R11" s="469">
        <v>0.34005999999999997</v>
      </c>
      <c r="S11" s="286">
        <v>2.2000000000000001E-4</v>
      </c>
      <c r="T11" s="66">
        <v>0.71514999999999995</v>
      </c>
      <c r="U11" s="469">
        <v>0.28431000000000001</v>
      </c>
      <c r="V11" s="286">
        <v>5.4000000000000001E-4</v>
      </c>
      <c r="W11" s="66">
        <v>0.64385000000000003</v>
      </c>
      <c r="X11" s="469">
        <v>0.35499000000000003</v>
      </c>
      <c r="Y11" s="286">
        <v>1.16E-3</v>
      </c>
      <c r="Z11" s="66">
        <v>0.62343999999999999</v>
      </c>
      <c r="AA11" s="469">
        <v>0.37656000000000001</v>
      </c>
      <c r="AB11" s="287" t="s">
        <v>472</v>
      </c>
      <c r="AC11" s="629"/>
    </row>
    <row r="12" spans="1:29" s="57" customFormat="1" ht="24.95" customHeight="1">
      <c r="A12" s="369" t="s">
        <v>68</v>
      </c>
      <c r="B12" s="317">
        <v>31639</v>
      </c>
      <c r="C12" s="310">
        <v>0.94335000000000002</v>
      </c>
      <c r="D12" s="66">
        <v>0.77527999999999997</v>
      </c>
      <c r="E12" s="469">
        <v>0.22447</v>
      </c>
      <c r="F12" s="286">
        <v>2.5000000000000001E-4</v>
      </c>
      <c r="G12" s="66">
        <v>0.82813000000000003</v>
      </c>
      <c r="H12" s="469">
        <v>0.17188000000000001</v>
      </c>
      <c r="I12" s="286" t="s">
        <v>472</v>
      </c>
      <c r="J12" s="66">
        <v>0.90575000000000006</v>
      </c>
      <c r="K12" s="469">
        <v>9.35E-2</v>
      </c>
      <c r="L12" s="286">
        <v>7.3999999999999999E-4</v>
      </c>
      <c r="M12" s="66">
        <v>0.92042999999999997</v>
      </c>
      <c r="N12" s="469">
        <v>7.9079999999999998E-2</v>
      </c>
      <c r="O12" s="286">
        <v>4.8999999999999998E-4</v>
      </c>
      <c r="P12" s="440" t="s">
        <v>68</v>
      </c>
      <c r="Q12" s="62">
        <v>0.64544000000000001</v>
      </c>
      <c r="R12" s="469">
        <v>0.35455999999999999</v>
      </c>
      <c r="S12" s="286" t="s">
        <v>472</v>
      </c>
      <c r="T12" s="66">
        <v>0.74709000000000003</v>
      </c>
      <c r="U12" s="469">
        <v>0.25291000000000002</v>
      </c>
      <c r="V12" s="286" t="s">
        <v>472</v>
      </c>
      <c r="W12" s="66">
        <v>0.51573999999999998</v>
      </c>
      <c r="X12" s="469">
        <v>0.48426000000000002</v>
      </c>
      <c r="Y12" s="286" t="s">
        <v>472</v>
      </c>
      <c r="Z12" s="66">
        <v>0.48132000000000003</v>
      </c>
      <c r="AA12" s="469">
        <v>0.51868000000000003</v>
      </c>
      <c r="AB12" s="287" t="s">
        <v>472</v>
      </c>
      <c r="AC12" s="629"/>
    </row>
    <row r="13" spans="1:29" s="57" customFormat="1" ht="24.95" customHeight="1">
      <c r="A13" s="369" t="s">
        <v>69</v>
      </c>
      <c r="B13" s="317">
        <v>455273</v>
      </c>
      <c r="C13" s="310">
        <v>0.94940999999999998</v>
      </c>
      <c r="D13" s="66">
        <v>0.73212999999999995</v>
      </c>
      <c r="E13" s="469">
        <v>0.26645999999999997</v>
      </c>
      <c r="F13" s="286">
        <v>1.4E-3</v>
      </c>
      <c r="G13" s="66">
        <v>0.73334999999999995</v>
      </c>
      <c r="H13" s="469">
        <v>0.26499</v>
      </c>
      <c r="I13" s="286">
        <v>1.65E-3</v>
      </c>
      <c r="J13" s="66">
        <v>0.80123</v>
      </c>
      <c r="K13" s="469">
        <v>0.19764999999999999</v>
      </c>
      <c r="L13" s="286">
        <v>1.1299999999999999E-3</v>
      </c>
      <c r="M13" s="66">
        <v>0.84035000000000004</v>
      </c>
      <c r="N13" s="469">
        <v>0.15853</v>
      </c>
      <c r="O13" s="286">
        <v>1.1199999999999999E-3</v>
      </c>
      <c r="P13" s="440" t="s">
        <v>69</v>
      </c>
      <c r="Q13" s="62">
        <v>0.66647000000000001</v>
      </c>
      <c r="R13" s="469">
        <v>0.33217999999999998</v>
      </c>
      <c r="S13" s="286">
        <v>1.3500000000000001E-3</v>
      </c>
      <c r="T13" s="66">
        <v>0.64927999999999997</v>
      </c>
      <c r="U13" s="469">
        <v>0.34839999999999999</v>
      </c>
      <c r="V13" s="286">
        <v>2.32E-3</v>
      </c>
      <c r="W13" s="66">
        <v>0.45065</v>
      </c>
      <c r="X13" s="469">
        <v>0.54549999999999998</v>
      </c>
      <c r="Y13" s="286">
        <v>3.8500000000000001E-3</v>
      </c>
      <c r="Z13" s="66">
        <v>0.54996</v>
      </c>
      <c r="AA13" s="469">
        <v>0.44756000000000001</v>
      </c>
      <c r="AB13" s="287">
        <v>2.48E-3</v>
      </c>
      <c r="AC13" s="629"/>
    </row>
    <row r="14" spans="1:29" s="57" customFormat="1" ht="24.95" customHeight="1">
      <c r="A14" s="369" t="s">
        <v>70</v>
      </c>
      <c r="B14" s="317">
        <v>743377</v>
      </c>
      <c r="C14" s="310">
        <v>0.91657999999999995</v>
      </c>
      <c r="D14" s="66">
        <v>0.73224</v>
      </c>
      <c r="E14" s="469">
        <v>0.26691999999999999</v>
      </c>
      <c r="F14" s="286">
        <v>8.4000000000000003E-4</v>
      </c>
      <c r="G14" s="66">
        <v>0.68349000000000004</v>
      </c>
      <c r="H14" s="469">
        <v>0.31463000000000002</v>
      </c>
      <c r="I14" s="286">
        <v>1.8799999999999999E-3</v>
      </c>
      <c r="J14" s="66">
        <v>0.82438999999999996</v>
      </c>
      <c r="K14" s="469">
        <v>0.17432</v>
      </c>
      <c r="L14" s="286">
        <v>1.2899999999999999E-3</v>
      </c>
      <c r="M14" s="66">
        <v>0.83572999999999997</v>
      </c>
      <c r="N14" s="469">
        <v>0.16347999999999999</v>
      </c>
      <c r="O14" s="286">
        <v>7.9000000000000001E-4</v>
      </c>
      <c r="P14" s="440" t="s">
        <v>70</v>
      </c>
      <c r="Q14" s="62">
        <v>0.66635999999999995</v>
      </c>
      <c r="R14" s="469">
        <v>0.33312000000000003</v>
      </c>
      <c r="S14" s="286">
        <v>5.1999999999999995E-4</v>
      </c>
      <c r="T14" s="66">
        <v>0.64139000000000002</v>
      </c>
      <c r="U14" s="469">
        <v>0.35749999999999998</v>
      </c>
      <c r="V14" s="286">
        <v>1.1100000000000001E-3</v>
      </c>
      <c r="W14" s="66">
        <v>0.54100999999999999</v>
      </c>
      <c r="X14" s="469">
        <v>0.45621</v>
      </c>
      <c r="Y14" s="286">
        <v>2.7899999999999999E-3</v>
      </c>
      <c r="Z14" s="66">
        <v>0.59343000000000001</v>
      </c>
      <c r="AA14" s="469">
        <v>0.40587000000000001</v>
      </c>
      <c r="AB14" s="287">
        <v>6.9999999999999999E-4</v>
      </c>
      <c r="AC14" s="629"/>
    </row>
    <row r="15" spans="1:29" s="57" customFormat="1" ht="24.95" customHeight="1">
      <c r="A15" s="369" t="s">
        <v>71</v>
      </c>
      <c r="B15" s="317">
        <v>221112</v>
      </c>
      <c r="C15" s="310">
        <v>0.88324000000000003</v>
      </c>
      <c r="D15" s="66">
        <v>0.72984000000000004</v>
      </c>
      <c r="E15" s="469">
        <v>0.26796999999999999</v>
      </c>
      <c r="F15" s="286">
        <v>2.1800000000000001E-3</v>
      </c>
      <c r="G15" s="66">
        <v>0.63324999999999998</v>
      </c>
      <c r="H15" s="469">
        <v>0.36026000000000002</v>
      </c>
      <c r="I15" s="286">
        <v>6.4999999999999997E-3</v>
      </c>
      <c r="J15" s="66">
        <v>0.80445999999999995</v>
      </c>
      <c r="K15" s="469">
        <v>0.19392999999999999</v>
      </c>
      <c r="L15" s="286">
        <v>1.6199999999999999E-3</v>
      </c>
      <c r="M15" s="66">
        <v>0.82903000000000004</v>
      </c>
      <c r="N15" s="469">
        <v>0.17061999999999999</v>
      </c>
      <c r="O15" s="286">
        <v>3.4000000000000002E-4</v>
      </c>
      <c r="P15" s="440" t="s">
        <v>71</v>
      </c>
      <c r="Q15" s="62">
        <v>0.64498999999999995</v>
      </c>
      <c r="R15" s="469">
        <v>0.35152</v>
      </c>
      <c r="S15" s="286">
        <v>3.49E-3</v>
      </c>
      <c r="T15" s="66">
        <v>0.73997999999999997</v>
      </c>
      <c r="U15" s="469">
        <v>0.25931999999999999</v>
      </c>
      <c r="V15" s="286">
        <v>6.9999999999999999E-4</v>
      </c>
      <c r="W15" s="66">
        <v>0.52508999999999995</v>
      </c>
      <c r="X15" s="469">
        <v>0.47491</v>
      </c>
      <c r="Y15" s="286" t="s">
        <v>472</v>
      </c>
      <c r="Z15" s="66">
        <v>0.55364000000000002</v>
      </c>
      <c r="AA15" s="469">
        <v>0.44635999999999998</v>
      </c>
      <c r="AB15" s="287" t="s">
        <v>472</v>
      </c>
      <c r="AC15" s="629"/>
    </row>
    <row r="16" spans="1:29" s="57" customFormat="1" ht="24.95" customHeight="1">
      <c r="A16" s="369" t="s">
        <v>72</v>
      </c>
      <c r="B16" s="317">
        <v>42451</v>
      </c>
      <c r="C16" s="310">
        <v>0.46668999999999999</v>
      </c>
      <c r="D16" s="66">
        <v>0.67206999999999995</v>
      </c>
      <c r="E16" s="469">
        <v>0.32722000000000001</v>
      </c>
      <c r="F16" s="286">
        <v>7.1000000000000002E-4</v>
      </c>
      <c r="G16" s="66">
        <v>0.47493000000000002</v>
      </c>
      <c r="H16" s="469">
        <v>0.52471999999999996</v>
      </c>
      <c r="I16" s="286">
        <v>3.5E-4</v>
      </c>
      <c r="J16" s="66">
        <v>0.71216000000000002</v>
      </c>
      <c r="K16" s="469">
        <v>0.28714000000000001</v>
      </c>
      <c r="L16" s="286">
        <v>6.9999999999999999E-4</v>
      </c>
      <c r="M16" s="66">
        <v>0.79332000000000003</v>
      </c>
      <c r="N16" s="469">
        <v>0.20538000000000001</v>
      </c>
      <c r="O16" s="286">
        <v>1.2999999999999999E-3</v>
      </c>
      <c r="P16" s="440" t="s">
        <v>72</v>
      </c>
      <c r="Q16" s="62">
        <v>0.61521000000000003</v>
      </c>
      <c r="R16" s="469">
        <v>0.38451000000000002</v>
      </c>
      <c r="S16" s="286">
        <v>2.7999999999999998E-4</v>
      </c>
      <c r="T16" s="66">
        <v>0.6</v>
      </c>
      <c r="U16" s="469">
        <v>0.39934999999999998</v>
      </c>
      <c r="V16" s="286">
        <v>6.4999999999999997E-4</v>
      </c>
      <c r="W16" s="66">
        <v>0.44002000000000002</v>
      </c>
      <c r="X16" s="469">
        <v>0.55998000000000003</v>
      </c>
      <c r="Y16" s="286" t="s">
        <v>472</v>
      </c>
      <c r="Z16" s="66">
        <v>0.48681999999999997</v>
      </c>
      <c r="AA16" s="469">
        <v>0.51317999999999997</v>
      </c>
      <c r="AB16" s="287" t="s">
        <v>472</v>
      </c>
      <c r="AC16" s="629"/>
    </row>
    <row r="17" spans="1:29" s="57" customFormat="1" ht="24.95" customHeight="1">
      <c r="A17" s="369" t="s">
        <v>73</v>
      </c>
      <c r="B17" s="317">
        <v>124742</v>
      </c>
      <c r="C17" s="310">
        <v>0.95743</v>
      </c>
      <c r="D17" s="66">
        <v>0.75524999999999998</v>
      </c>
      <c r="E17" s="469">
        <v>0.24179</v>
      </c>
      <c r="F17" s="286">
        <v>2.97E-3</v>
      </c>
      <c r="G17" s="66">
        <v>0.71343999999999996</v>
      </c>
      <c r="H17" s="469">
        <v>0.28166999999999998</v>
      </c>
      <c r="I17" s="286">
        <v>4.8900000000000002E-3</v>
      </c>
      <c r="J17" s="66">
        <v>0.84155000000000002</v>
      </c>
      <c r="K17" s="469">
        <v>0.15221000000000001</v>
      </c>
      <c r="L17" s="286">
        <v>6.2399999999999999E-3</v>
      </c>
      <c r="M17" s="66">
        <v>0.86324999999999996</v>
      </c>
      <c r="N17" s="469">
        <v>0.13442999999999999</v>
      </c>
      <c r="O17" s="286">
        <v>2.32E-3</v>
      </c>
      <c r="P17" s="440" t="s">
        <v>73</v>
      </c>
      <c r="Q17" s="62">
        <v>0.65192000000000005</v>
      </c>
      <c r="R17" s="469">
        <v>0.34648000000000001</v>
      </c>
      <c r="S17" s="286">
        <v>1.6000000000000001E-3</v>
      </c>
      <c r="T17" s="66">
        <v>0.67981000000000003</v>
      </c>
      <c r="U17" s="469">
        <v>0.31496000000000002</v>
      </c>
      <c r="V17" s="286">
        <v>5.2300000000000003E-3</v>
      </c>
      <c r="W17" s="66">
        <v>0.49057000000000001</v>
      </c>
      <c r="X17" s="469">
        <v>0.50943000000000005</v>
      </c>
      <c r="Y17" s="286" t="s">
        <v>472</v>
      </c>
      <c r="Z17" s="66">
        <v>0.56696999999999997</v>
      </c>
      <c r="AA17" s="469">
        <v>0.41776999999999997</v>
      </c>
      <c r="AB17" s="287">
        <v>1.5270000000000001E-2</v>
      </c>
      <c r="AC17" s="629"/>
    </row>
    <row r="18" spans="1:29" s="57" customFormat="1" ht="24.95" customHeight="1">
      <c r="A18" s="369" t="s">
        <v>74</v>
      </c>
      <c r="B18" s="317">
        <v>58731</v>
      </c>
      <c r="C18" s="310">
        <v>0.99241000000000001</v>
      </c>
      <c r="D18" s="66">
        <v>0.75090000000000001</v>
      </c>
      <c r="E18" s="469">
        <v>0.24890999999999999</v>
      </c>
      <c r="F18" s="286">
        <v>1.9000000000000001E-4</v>
      </c>
      <c r="G18" s="66">
        <v>0.60829999999999995</v>
      </c>
      <c r="H18" s="469">
        <v>0.39169999999999999</v>
      </c>
      <c r="I18" s="286" t="s">
        <v>472</v>
      </c>
      <c r="J18" s="66">
        <v>0.86619000000000002</v>
      </c>
      <c r="K18" s="469">
        <v>0.13327</v>
      </c>
      <c r="L18" s="286">
        <v>5.4000000000000001E-4</v>
      </c>
      <c r="M18" s="66">
        <v>0.90268000000000004</v>
      </c>
      <c r="N18" s="469">
        <v>9.7210000000000005E-2</v>
      </c>
      <c r="O18" s="286">
        <v>1.1E-4</v>
      </c>
      <c r="P18" s="440" t="s">
        <v>74</v>
      </c>
      <c r="Q18" s="62">
        <v>0.64929000000000003</v>
      </c>
      <c r="R18" s="469">
        <v>0.35050999999999999</v>
      </c>
      <c r="S18" s="286">
        <v>2.0000000000000001E-4</v>
      </c>
      <c r="T18" s="66">
        <v>0.67164999999999997</v>
      </c>
      <c r="U18" s="469">
        <v>0.32834999999999998</v>
      </c>
      <c r="V18" s="286" t="s">
        <v>472</v>
      </c>
      <c r="W18" s="66">
        <v>0.51390999999999998</v>
      </c>
      <c r="X18" s="469">
        <v>0.48609000000000002</v>
      </c>
      <c r="Y18" s="286" t="s">
        <v>472</v>
      </c>
      <c r="Z18" s="66">
        <v>0.54393000000000002</v>
      </c>
      <c r="AA18" s="469">
        <v>0.45606999999999998</v>
      </c>
      <c r="AB18" s="287" t="s">
        <v>472</v>
      </c>
      <c r="AC18" s="629"/>
    </row>
    <row r="19" spans="1:29" s="57" customFormat="1" ht="24.95" customHeight="1">
      <c r="A19" s="369" t="s">
        <v>75</v>
      </c>
      <c r="B19" s="317">
        <v>175590</v>
      </c>
      <c r="C19" s="310">
        <v>0.85436999999999996</v>
      </c>
      <c r="D19" s="66">
        <v>0.74151</v>
      </c>
      <c r="E19" s="469">
        <v>0.25402000000000002</v>
      </c>
      <c r="F19" s="286">
        <v>4.47E-3</v>
      </c>
      <c r="G19" s="66">
        <v>0.65456999999999999</v>
      </c>
      <c r="H19" s="469">
        <v>0.34406999999999999</v>
      </c>
      <c r="I19" s="286">
        <v>1.3600000000000001E-3</v>
      </c>
      <c r="J19" s="66">
        <v>0.83406999999999998</v>
      </c>
      <c r="K19" s="469">
        <v>0.16372999999999999</v>
      </c>
      <c r="L19" s="286">
        <v>2.2000000000000001E-3</v>
      </c>
      <c r="M19" s="66">
        <v>0.84880999999999995</v>
      </c>
      <c r="N19" s="469">
        <v>0.15043000000000001</v>
      </c>
      <c r="O19" s="286">
        <v>7.5000000000000002E-4</v>
      </c>
      <c r="P19" s="440" t="s">
        <v>75</v>
      </c>
      <c r="Q19" s="62">
        <v>0.63929999999999998</v>
      </c>
      <c r="R19" s="469">
        <v>0.35127999999999998</v>
      </c>
      <c r="S19" s="286">
        <v>9.41E-3</v>
      </c>
      <c r="T19" s="66">
        <v>0.68557000000000001</v>
      </c>
      <c r="U19" s="469">
        <v>0.31274999999999997</v>
      </c>
      <c r="V19" s="286">
        <v>1.67E-3</v>
      </c>
      <c r="W19" s="66">
        <v>0.47589999999999999</v>
      </c>
      <c r="X19" s="469">
        <v>0.52410000000000001</v>
      </c>
      <c r="Y19" s="286" t="s">
        <v>472</v>
      </c>
      <c r="Z19" s="66">
        <v>0.57869000000000004</v>
      </c>
      <c r="AA19" s="469">
        <v>0.41997000000000001</v>
      </c>
      <c r="AB19" s="287">
        <v>1.34E-3</v>
      </c>
      <c r="AC19" s="629"/>
    </row>
    <row r="20" spans="1:29" s="57" customFormat="1" ht="24.95" customHeight="1">
      <c r="A20" s="427" t="s">
        <v>76</v>
      </c>
      <c r="B20" s="311">
        <v>72303</v>
      </c>
      <c r="C20" s="312">
        <v>0.98065999999999998</v>
      </c>
      <c r="D20" s="294">
        <v>0.73302999999999996</v>
      </c>
      <c r="E20" s="675">
        <v>0.26522000000000001</v>
      </c>
      <c r="F20" s="295">
        <v>1.7600000000000001E-3</v>
      </c>
      <c r="G20" s="294">
        <v>0.64659</v>
      </c>
      <c r="H20" s="675">
        <v>0.34694999999999998</v>
      </c>
      <c r="I20" s="295">
        <v>6.4599999999999996E-3</v>
      </c>
      <c r="J20" s="294">
        <v>0.81915000000000004</v>
      </c>
      <c r="K20" s="675">
        <v>0.17884</v>
      </c>
      <c r="L20" s="295">
        <v>2.0100000000000001E-3</v>
      </c>
      <c r="M20" s="294">
        <v>0.90532999999999997</v>
      </c>
      <c r="N20" s="675">
        <v>9.4289999999999999E-2</v>
      </c>
      <c r="O20" s="295">
        <v>3.6999999999999999E-4</v>
      </c>
      <c r="P20" s="441" t="s">
        <v>76</v>
      </c>
      <c r="Q20" s="328">
        <v>0.62495999999999996</v>
      </c>
      <c r="R20" s="675">
        <v>0.37367</v>
      </c>
      <c r="S20" s="295">
        <v>1.3699999999999999E-3</v>
      </c>
      <c r="T20" s="294">
        <v>0.64458000000000004</v>
      </c>
      <c r="U20" s="675">
        <v>0.35343000000000002</v>
      </c>
      <c r="V20" s="295">
        <v>1.99E-3</v>
      </c>
      <c r="W20" s="294">
        <v>0.44144</v>
      </c>
      <c r="X20" s="675">
        <v>0.55855999999999995</v>
      </c>
      <c r="Y20" s="295" t="s">
        <v>472</v>
      </c>
      <c r="Z20" s="294">
        <v>0.39853</v>
      </c>
      <c r="AA20" s="675">
        <v>0.60146999999999995</v>
      </c>
      <c r="AB20" s="296" t="s">
        <v>472</v>
      </c>
      <c r="AC20" s="629"/>
    </row>
    <row r="21" spans="1:29" s="65" customFormat="1" ht="24.95" customHeight="1" thickBot="1">
      <c r="A21" s="255" t="s">
        <v>85</v>
      </c>
      <c r="B21" s="313">
        <v>4425219</v>
      </c>
      <c r="C21" s="315">
        <v>0.86451999999999996</v>
      </c>
      <c r="D21" s="314">
        <v>0.74685999999999997</v>
      </c>
      <c r="E21" s="314">
        <v>0.252</v>
      </c>
      <c r="F21" s="315">
        <v>1.14E-3</v>
      </c>
      <c r="G21" s="314">
        <v>0.68761000000000005</v>
      </c>
      <c r="H21" s="314">
        <v>0.31054999999999999</v>
      </c>
      <c r="I21" s="315">
        <v>1.8400000000000001E-3</v>
      </c>
      <c r="J21" s="314">
        <v>0.81454000000000004</v>
      </c>
      <c r="K21" s="314">
        <v>0.18404000000000001</v>
      </c>
      <c r="L21" s="315">
        <v>1.4300000000000001E-3</v>
      </c>
      <c r="M21" s="314">
        <v>0.84882999999999997</v>
      </c>
      <c r="N21" s="314">
        <v>0.15042</v>
      </c>
      <c r="O21" s="315">
        <v>7.5000000000000002E-4</v>
      </c>
      <c r="P21" s="442" t="s">
        <v>85</v>
      </c>
      <c r="Q21" s="336">
        <v>0.66</v>
      </c>
      <c r="R21" s="314">
        <v>0.33878000000000003</v>
      </c>
      <c r="S21" s="315">
        <v>1.2199999999999999E-3</v>
      </c>
      <c r="T21" s="314">
        <v>0.67512000000000005</v>
      </c>
      <c r="U21" s="314">
        <v>0.32346000000000003</v>
      </c>
      <c r="V21" s="315">
        <v>1.42E-3</v>
      </c>
      <c r="W21" s="314">
        <v>0.51136000000000004</v>
      </c>
      <c r="X21" s="314">
        <v>0.48727999999999999</v>
      </c>
      <c r="Y21" s="315">
        <v>1.3600000000000001E-3</v>
      </c>
      <c r="Z21" s="314">
        <v>0.58650000000000002</v>
      </c>
      <c r="AA21" s="314">
        <v>0.41205000000000003</v>
      </c>
      <c r="AB21" s="316">
        <v>1.4599999999999999E-3</v>
      </c>
      <c r="AC21" s="636"/>
    </row>
    <row r="22" spans="1:29" s="545" customFormat="1">
      <c r="S22" s="634"/>
      <c r="T22" s="634"/>
    </row>
    <row r="23" spans="1:29" s="547" customFormat="1" ht="11.25">
      <c r="A23" s="547" t="str">
        <f>"Anmerkungen. Datengrundlage: Volkshochschul-Statistik "&amp;Hilfswerte!B1&amp;"; Basis: "&amp;Tabelle1!$C$36&amp;" vhs."</f>
        <v>Anmerkungen. Datengrundlage: Volkshochschul-Statistik 2023; Basis: 822 vhs.</v>
      </c>
      <c r="P23" s="547" t="str">
        <f>"Anmerkungen. Datengrundlage: Volkshochschul-Statistik "&amp;Hilfswerte!M1&amp;"; Basis: "&amp;Tabelle1!$C$36&amp;" vhs."</f>
        <v>Anmerkungen. Datengrundlage: Volkshochschul-Statistik ; Basis: 822 vhs.</v>
      </c>
      <c r="S23" s="635"/>
      <c r="T23" s="635"/>
    </row>
    <row r="24" spans="1:29" s="545" customFormat="1">
      <c r="S24" s="634"/>
      <c r="T24" s="634"/>
    </row>
    <row r="25" spans="1:29" s="545" customFormat="1">
      <c r="A25" s="547" t="s">
        <v>545</v>
      </c>
      <c r="G25" s="402"/>
      <c r="P25" s="547" t="s">
        <v>545</v>
      </c>
      <c r="V25" s="402"/>
    </row>
    <row r="26" spans="1:29" s="545" customFormat="1">
      <c r="A26" s="547" t="s">
        <v>546</v>
      </c>
      <c r="E26" s="775" t="s">
        <v>541</v>
      </c>
      <c r="F26" s="775"/>
      <c r="G26" s="775"/>
      <c r="P26" s="547" t="s">
        <v>546</v>
      </c>
      <c r="T26" s="775" t="s">
        <v>541</v>
      </c>
      <c r="U26" s="775"/>
      <c r="V26" s="775"/>
    </row>
    <row r="27" spans="1:29" s="545" customFormat="1">
      <c r="A27" s="548"/>
      <c r="G27" s="402"/>
      <c r="P27" s="548"/>
      <c r="V27" s="402"/>
    </row>
    <row r="28" spans="1:29" s="545" customFormat="1">
      <c r="A28" s="766" t="s">
        <v>547</v>
      </c>
      <c r="B28" s="766"/>
      <c r="C28" s="766"/>
      <c r="D28" s="766"/>
      <c r="E28" s="766"/>
      <c r="G28" s="402"/>
      <c r="P28" s="766" t="s">
        <v>547</v>
      </c>
      <c r="Q28" s="766"/>
      <c r="R28" s="766"/>
      <c r="S28" s="766"/>
      <c r="T28" s="766"/>
      <c r="V28" s="402"/>
    </row>
  </sheetData>
  <mergeCells count="19">
    <mergeCell ref="A1:O1"/>
    <mergeCell ref="P1:AC1"/>
    <mergeCell ref="P2:P4"/>
    <mergeCell ref="Q2:AB2"/>
    <mergeCell ref="D3:F3"/>
    <mergeCell ref="G3:I3"/>
    <mergeCell ref="J3:L3"/>
    <mergeCell ref="M3:O3"/>
    <mergeCell ref="Q3:S3"/>
    <mergeCell ref="T3:V3"/>
    <mergeCell ref="W3:Y3"/>
    <mergeCell ref="Z3:AB3"/>
    <mergeCell ref="A2:A4"/>
    <mergeCell ref="B2:C3"/>
    <mergeCell ref="D2:O2"/>
    <mergeCell ref="A28:E28"/>
    <mergeCell ref="P28:T28"/>
    <mergeCell ref="E26:G26"/>
    <mergeCell ref="T26:V26"/>
  </mergeCells>
  <conditionalFormatting sqref="B5:B21">
    <cfRule type="cellIs" dxfId="349" priority="1" stopIfTrue="1" operator="equal">
      <formula>0</formula>
    </cfRule>
  </conditionalFormatting>
  <hyperlinks>
    <hyperlink ref="E26" r:id="rId1" xr:uid="{95FCA065-98EC-451C-84BB-06BFEA6FF0A5}"/>
    <hyperlink ref="E26:G26" r:id="rId2" display="http://dx.doi.org/10.4232/1.14582 " xr:uid="{219A9EBB-B135-4B3D-ADDB-30DEBE551DBD}"/>
    <hyperlink ref="T26" r:id="rId3" xr:uid="{34AB71D5-7D2C-44F0-99EA-9B2DB343F8B4}"/>
    <hyperlink ref="T26:V26" r:id="rId4" display="http://dx.doi.org/10.4232/1.14582 " xr:uid="{AE8FF5CD-44A3-40D8-8F82-82D9BB5256A7}"/>
    <hyperlink ref="A28" r:id="rId5" display="Publikation und Tabellen stehen unter der Lizenz CC BY-SA DEED 4.0." xr:uid="{856EB61B-51FD-4951-8751-2124790D975E}"/>
    <hyperlink ref="A28:E28" r:id="rId6" display="Die Tabellen stehen unter der Lizenz CC BY-SA DEED 4.0." xr:uid="{BE6A879D-F062-4A9D-9119-15D621D70CA8}"/>
    <hyperlink ref="P28" r:id="rId7" display="Publikation und Tabellen stehen unter der Lizenz CC BY-SA DEED 4.0." xr:uid="{8B6B6780-7204-468B-B990-7A4FCCC5D12B}"/>
    <hyperlink ref="P28:T28" r:id="rId8" display="Die Tabellen stehen unter der Lizenz CC BY-SA DEED 4.0." xr:uid="{B2870E66-43A8-4A40-8205-BA857841EE16}"/>
  </hyperlinks>
  <pageMargins left="0.78740157480314965" right="0.78740157480314965" top="0.98425196850393704" bottom="0.98425196850393704" header="0.51181102362204722" footer="0.51181102362204722"/>
  <pageSetup paperSize="9" scale="64" orientation="landscape" r:id="rId9"/>
  <headerFooter scaleWithDoc="0" alignWithMargins="0"/>
  <colBreaks count="1" manualBreakCount="1">
    <brk id="15" max="27" man="1"/>
  </colBreaks>
  <legacyDrawingHF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DBB2-8B25-49A7-A861-F945588EBC33}">
  <sheetPr>
    <pageSetUpPr fitToPage="1"/>
  </sheetPr>
  <dimension ref="A1:A84"/>
  <sheetViews>
    <sheetView view="pageBreakPreview" zoomScaleNormal="100" zoomScaleSheetLayoutView="100" workbookViewId="0"/>
  </sheetViews>
  <sheetFormatPr baseColWidth="10" defaultRowHeight="12.75"/>
  <cols>
    <col min="1" max="1" width="155.5703125" customWidth="1"/>
  </cols>
  <sheetData>
    <row r="1" spans="1:1" ht="18">
      <c r="A1" s="727" t="s">
        <v>532</v>
      </c>
    </row>
    <row r="3" spans="1:1" ht="15">
      <c r="A3" s="728" t="s">
        <v>533</v>
      </c>
    </row>
    <row r="4" spans="1:1" ht="14.25">
      <c r="A4" s="729" t="str">
        <f>Tabelle1!A1</f>
        <v>Tabelle 1: Volkshochschulen und Rechtsträger nach Ländern 2023</v>
      </c>
    </row>
    <row r="5" spans="1:1" ht="14.25">
      <c r="A5" s="729" t="str">
        <f>'Tabelle 1.1'!A1</f>
        <v>Tabelle 1.1: Rechtsträger bei Einrichtungen in Trägerschaft einer kommunalen Gebietskörperschaft (Gemeinde, Kreis) oder eines Stadtstaats nach Ländern 2023</v>
      </c>
    </row>
    <row r="6" spans="1:1" ht="14.25">
      <c r="A6" s="729" t="str">
        <f>'Tabelle 2'!A1</f>
        <v>Tabelle 2: Hauptberufliches Personal nach Ländern 2023</v>
      </c>
    </row>
    <row r="7" spans="1:1" ht="14.25">
      <c r="A7" s="729" t="str">
        <f>'Tabelle 2.1'!A1</f>
        <v>Tabelle 2.1: Hauptberufliche vhs-Leitung nach Ländern 2023</v>
      </c>
    </row>
    <row r="8" spans="1:1" ht="14.25">
      <c r="A8" s="729" t="str">
        <f>'Tabelle 2.2 '!A1</f>
        <v>Tabelle 2.2: Hauptberufliches pädagogisches Personal nach Ländern 2023</v>
      </c>
    </row>
    <row r="9" spans="1:1" ht="14.25">
      <c r="A9" s="729" t="str">
        <f>'Tabelle 2.3'!A1</f>
        <v>Tabelle 2.3: Hauptberufliches Verwaltungspersonal nach Ländern 2023</v>
      </c>
    </row>
    <row r="10" spans="1:1" ht="14.25">
      <c r="A10" s="729" t="str">
        <f>'Tabelle 2.4'!A1</f>
        <v>Tabelle 2.4: Hauptberufliches Wirtschaftspersonal nach Ländern 2023</v>
      </c>
    </row>
    <row r="11" spans="1:1" ht="14.25">
      <c r="A11" s="729" t="str">
        <f>'Tabelle 2.5'!A1</f>
        <v>Tabelle 2.5: Sonstiges hauptberufliches Personal nach Ländern 2023</v>
      </c>
    </row>
    <row r="12" spans="1:1" ht="14.25">
      <c r="A12" s="729" t="str">
        <f>'Tabelle 3'!A1</f>
        <v>Tabelle 3: Nebenberufliches, freiberufliches und ehrenamtliches Personal nach Ländern 2023</v>
      </c>
    </row>
    <row r="13" spans="1:1" ht="14.25">
      <c r="A13" s="729" t="str">
        <f>'Tabelle 7'!A1</f>
        <v>Tabelle 7: Qualitätsmanagementsysteme nach Ländern 2023</v>
      </c>
    </row>
    <row r="14" spans="1:1" ht="14.25">
      <c r="A14" s="730"/>
    </row>
    <row r="15" spans="1:1" ht="15">
      <c r="A15" s="728" t="s">
        <v>316</v>
      </c>
    </row>
    <row r="16" spans="1:1" ht="14.25">
      <c r="A16" s="729" t="str">
        <f>'Tabelle 4'!A1</f>
        <v>Tabelle 4: Finanzierung im Rechnungsjahr (in Tausend Euro) nach Ländern 2023</v>
      </c>
    </row>
    <row r="17" spans="1:1" ht="14.25">
      <c r="A17" s="729" t="str">
        <f>'Tabelle 5'!A1</f>
        <v>Tabelle 5: Ausgaben im Rechnungsjahr (in Tausend Euro) nach Ländern 2023</v>
      </c>
    </row>
    <row r="18" spans="1:1" ht="14.25">
      <c r="A18" s="729" t="str">
        <f>'Tabelle 6'!A1</f>
        <v>Tabelle 6: Entgeltermäßigungen nach Ländern 2023</v>
      </c>
    </row>
    <row r="19" spans="1:1" ht="14.25">
      <c r="A19" s="730"/>
    </row>
    <row r="20" spans="1:1" ht="15">
      <c r="A20" s="728" t="s">
        <v>534</v>
      </c>
    </row>
    <row r="21" spans="1:1" ht="14.25">
      <c r="A21" s="729" t="str">
        <f>'Tabelle 8'!A1</f>
        <v>Tabelle 8: Kurse, Unterrichtsstunden und Belegungen nach Ländern und Programmbereichen 2023 insgesamt</v>
      </c>
    </row>
    <row r="22" spans="1:1" ht="14.25">
      <c r="A22" s="729" t="str">
        <f>'Tabelle 8.1'!A1</f>
        <v>Tabelle 8.1: Kurse, Unterrichtsstunden und Belegungen nach Ländern und Kursmerkmalen 2023</v>
      </c>
    </row>
    <row r="23" spans="1:1" ht="14.25">
      <c r="A23" s="729" t="str">
        <f>'Tabelle 8.2'!A1</f>
        <v>Tabelle 8.2: Kurse, Unterrichtsstunden und Belegungen nach Ländern und Programmbereichen 2023 - Auftrags- und Vertragsmaßnahmen</v>
      </c>
    </row>
    <row r="24" spans="1:1" ht="14.25">
      <c r="A24" s="729" t="str">
        <f>'Tabelle 8.3'!A1</f>
        <v>Tabelle 8.3: Kurse, Unterrichtsstunden und Belegungen nach Ländern und Programmbereichen 2023 - Berufsbezogene Kurse</v>
      </c>
    </row>
    <row r="25" spans="1:1" ht="28.5">
      <c r="A25" s="732" t="str">
        <f>'Tabelle 8.4.1'!A1</f>
        <v>Tabelle 8.4.1: Kurse, Unterrichtsstunden und Belegungen nach Ländern und Programmbereichen 2023 - reine Online-Kurse unter Veranstaltungen mit digitalen Lerninhalten</v>
      </c>
    </row>
    <row r="26" spans="1:1" ht="14.25">
      <c r="A26" s="729" t="str">
        <f>'Tabelle 8.4'!A1</f>
        <v>Tabelle 8.4: Kurse, Unterrichtsstunden und Belegungen nach Ländern und Programmbereichen 2023 - Kurse mit digitalen Lerninhalten</v>
      </c>
    </row>
    <row r="27" spans="1:1" ht="14.25">
      <c r="A27" s="729" t="str">
        <f>'Tabelle 8.5'!A1</f>
        <v>Tabelle 8.5: Kurse, Unterrichtsstunden und Belegungen nach Ländern und Programmbereichen 2023 - Abschlussbezogene Kurse</v>
      </c>
    </row>
    <row r="28" spans="1:1" ht="14.25">
      <c r="A28" s="731" t="str">
        <f>'Tabelle 9'!A1</f>
        <v>Tabelle 9: Kurse, Unterrichtsstunden und Belegungen nach Fachgebieten 2023 insgesamt</v>
      </c>
    </row>
    <row r="29" spans="1:1" ht="14.25">
      <c r="A29" s="729" t="str">
        <f>'Tabelle 9.1'!A1</f>
        <v>Tabelle 9.1: Kurse, Unterrichtsstunden und Belegungen nach Ländern 2023: Alphabetisierungskurse</v>
      </c>
    </row>
    <row r="30" spans="1:1" ht="14.25">
      <c r="A30" s="729" t="str">
        <f>'Tabelle 10'!A1</f>
        <v>Tabelle 10: Zeitorganisation von Kursen nach Programmbereichen 2023</v>
      </c>
    </row>
    <row r="31" spans="1:1" ht="14.25">
      <c r="A31" s="729" t="str">
        <f>'Tabelle 11'!A1</f>
        <v>Tabelle 11: Kurse in Zusammenarbeit mit anderen Einrichtungen nach Ländern 2023</v>
      </c>
    </row>
    <row r="32" spans="1:1" ht="14.25">
      <c r="A32" s="729" t="str">
        <f>'Tabelle 12'!A1</f>
        <v>Tabelle 12: Kurse für besondere Adressaten nach Programmbereichen 2023</v>
      </c>
    </row>
    <row r="33" spans="1:1" ht="14.25">
      <c r="A33" s="729" t="str">
        <f>'Tabelle 13'!A1</f>
        <v>Tabelle 13: Geschlechtsverteilung in Kursen nach Ländern und Programmbereichen 2023</v>
      </c>
    </row>
    <row r="34" spans="1:1" ht="14.25">
      <c r="A34" s="729" t="str">
        <f>'Tabelle 14'!A1</f>
        <v>Tabelle 14: Altersverteilung in Kursen nach Ländern und Programmbereichen 2023</v>
      </c>
    </row>
    <row r="35" spans="1:1" ht="14.25">
      <c r="A35" s="729" t="str">
        <f>'Tabelle 15'!A1</f>
        <v>Tabelle 15: Altersverteilung in Kursen nach Geschlecht und Programmbereichen 2023</v>
      </c>
    </row>
    <row r="36" spans="1:1" ht="14.25">
      <c r="A36" s="729" t="str">
        <f>'Tabelle 16'!A1</f>
        <v>Tabelle 16: Teilnahme an Prüfungen nach Ländern 2023</v>
      </c>
    </row>
    <row r="37" spans="1:1" ht="14.25">
      <c r="A37" s="730"/>
    </row>
    <row r="38" spans="1:1" ht="15">
      <c r="A38" s="728" t="s">
        <v>535</v>
      </c>
    </row>
    <row r="39" spans="1:1" ht="14.25">
      <c r="A39" s="729" t="str">
        <f>'Tabelle 17'!A1</f>
        <v>Tabelle 17: Einzelveranstaltungen, Unterrichtsstunden und Teilnehmende nach Ländern und Programmbereichen 2023</v>
      </c>
    </row>
    <row r="40" spans="1:1" ht="14.25">
      <c r="A40" s="729" t="str">
        <f>'Tabelle 17.1'!A1</f>
        <v>Tabelle 17.1: Einzelveranstaltungen, Unterrichtsstunden und Teilnehmende nach Ländern und Veranstaltungsmerkmalen 2023</v>
      </c>
    </row>
    <row r="41" spans="1:1" ht="14.25">
      <c r="A41" s="729" t="str">
        <f>'Tabelle 18'!A1</f>
        <v>Tabelle 18: Studienfahrten, Unterrichtsstunden und Teilnehmende nach Ländern und Programmbereichen 2023</v>
      </c>
    </row>
    <row r="42" spans="1:1" ht="14.25">
      <c r="A42" s="729" t="str">
        <f>'Tabelle 19'!A1</f>
        <v>Tabelle 19: Studienreisen, Unterrichtsstunden, Tage und Teilnehmende nach Ländern und Programmbereichen 2023</v>
      </c>
    </row>
    <row r="43" spans="1:1" ht="14.25">
      <c r="A43" s="729" t="str">
        <f>'Tabelle 20'!A1</f>
        <v>Tabelle 20: Selbstveranstaltete Ausstellungen nach Ländern und Programmbereichen 2023</v>
      </c>
    </row>
    <row r="44" spans="1:1" ht="28.5">
      <c r="A44" s="732" t="str">
        <f>'Tabelle 21'!A1</f>
        <v>Tabelle 21: Veranstaltungen für Weiterbildungspersonal (vhs-Mitarbeitende, Kursleitende, ehrenamtlich tätiges Personal), Unterrichtsstunden und Belegungen nach Ländern und Tätigkeitsbereichen 2023</v>
      </c>
    </row>
    <row r="45" spans="1:1" ht="14.25">
      <c r="A45" s="730"/>
    </row>
    <row r="46" spans="1:1" ht="15">
      <c r="A46" s="728" t="s">
        <v>501</v>
      </c>
    </row>
    <row r="47" spans="1:1" ht="14.25">
      <c r="A47" s="729" t="str">
        <f>'Tabelle 22'!A1</f>
        <v>Tabelle 22: Vermittlung von Teilnehmenden an Kursen im Rahmen digitaler Gemeinschaftsangebote nach Ländern und Programmbereichen 2023</v>
      </c>
    </row>
    <row r="48" spans="1:1" ht="14.25">
      <c r="A48" s="729" t="str">
        <f>'Tabelle 23'!A1</f>
        <v>Tabelle 23: Beratungsleistungen 2023</v>
      </c>
    </row>
    <row r="49" spans="1:1" ht="14.25">
      <c r="A49" s="729" t="str">
        <f>'Tabelle 24'!A1</f>
        <v>Tabelle 24: Unterstützung bei der Vermittlung in Arbeit 2023</v>
      </c>
    </row>
    <row r="50" spans="1:1" ht="14.25">
      <c r="A50" s="729" t="str">
        <f>'Tabelle 25'!A1</f>
        <v>Tabelle 25: Betreuungsleistungen; Leistungen für Schulen 2023</v>
      </c>
    </row>
    <row r="51" spans="1:1" ht="14.25">
      <c r="A51" s="729" t="str">
        <f>'Tabelle 26'!A1</f>
        <v>Tabelle 26: Lernförderung 2023</v>
      </c>
    </row>
    <row r="52" spans="1:1" ht="14.25">
      <c r="A52" s="729" t="str">
        <f>'Tabelle 27'!A1</f>
        <v>Tabelle 27: Digitale Lerninfrastruktur 2023</v>
      </c>
    </row>
    <row r="53" spans="1:1" ht="14.25">
      <c r="A53" s="730"/>
    </row>
    <row r="54" spans="1:1" ht="15">
      <c r="A54" s="728" t="s">
        <v>536</v>
      </c>
    </row>
    <row r="55" spans="1:1" ht="14.25">
      <c r="A55" s="729" t="str">
        <f>'Tabelle 28'!A1</f>
        <v>Tabelle 28: Kompetenz- und Potenzialanalysen 2023</v>
      </c>
    </row>
    <row r="56" spans="1:1" ht="14.25">
      <c r="A56" s="729" t="str">
        <f>'Tabelle 29'!A1</f>
        <v>Tabelle 29: Struktur der Gesamtunterrichtsstunden nach Art der Veranstaltung, Ländern und Programmbereichen 2023</v>
      </c>
    </row>
    <row r="57" spans="1:1" ht="14.25">
      <c r="A57" s="729" t="str">
        <f>'Tabelle 30'!A1</f>
        <v>Tabelle 30: Durchschnittliche Unterrichtsstunden und Belegungen pro Kurs nach Ländern und Programmbereichen 2023</v>
      </c>
    </row>
    <row r="58" spans="1:1" ht="14.25">
      <c r="A58" s="730"/>
    </row>
    <row r="59" spans="1:1" ht="15">
      <c r="A59" s="728" t="s">
        <v>537</v>
      </c>
    </row>
    <row r="60" spans="1:1" ht="14.25">
      <c r="A60" s="729" t="str">
        <f>'Tabelle 31'!A1</f>
        <v>Tabelle 31: Strukturdaten 2023</v>
      </c>
    </row>
    <row r="61" spans="1:1" ht="14.25">
      <c r="A61" s="729" t="str">
        <f>'Tabelle 32'!A1</f>
        <v>Tabelle 32: Veränderungen gegenüber dem Vorjahr bei Kursen nach Ländern und Programmbereichen 2023</v>
      </c>
    </row>
    <row r="62" spans="1:1" ht="14.25">
      <c r="A62" s="729"/>
    </row>
    <row r="63" spans="1:1" ht="15">
      <c r="A63" s="733" t="s">
        <v>538</v>
      </c>
    </row>
    <row r="64" spans="1:1" ht="14.25">
      <c r="A64" s="729" t="str">
        <f>'Tabelle 33'!A1</f>
        <v>Tabelle 33: Zeitreihen I (Finanzierung) ab 2018</v>
      </c>
    </row>
    <row r="65" spans="1:1" ht="14.25">
      <c r="A65" s="729" t="str">
        <f>'Tabelle 34'!A1</f>
        <v>Tabelle 34: Zeitreihen II (Personal) ab 2018</v>
      </c>
    </row>
    <row r="66" spans="1:1" ht="14.25">
      <c r="A66" s="729" t="str">
        <f>'Tabelle 35'!A1</f>
        <v>Tabelle 35: Zeitreihen III (Leistungen) ab 2018</v>
      </c>
    </row>
    <row r="67" spans="1:1" ht="14.25">
      <c r="A67" s="729" t="str">
        <f>'Tabelle 36'!A1</f>
        <v>Tabelle 36: Zeitreihen IV (Anteile der Kurse nach Programmbereichen) ab 2018</v>
      </c>
    </row>
    <row r="68" spans="1:1" ht="14.25">
      <c r="A68" s="730"/>
    </row>
    <row r="69" spans="1:1" ht="14.25">
      <c r="A69" s="730"/>
    </row>
    <row r="70" spans="1:1" ht="14.25">
      <c r="A70" s="730"/>
    </row>
    <row r="71" spans="1:1" ht="14.25">
      <c r="A71" s="730"/>
    </row>
    <row r="72" spans="1:1" ht="14.25">
      <c r="A72" s="730"/>
    </row>
    <row r="73" spans="1:1" ht="14.25">
      <c r="A73" s="730"/>
    </row>
    <row r="74" spans="1:1" ht="14.25">
      <c r="A74" s="730"/>
    </row>
    <row r="75" spans="1:1" ht="14.25">
      <c r="A75" s="730"/>
    </row>
    <row r="76" spans="1:1" ht="14.25">
      <c r="A76" s="730"/>
    </row>
    <row r="77" spans="1:1" ht="14.25">
      <c r="A77" s="730"/>
    </row>
    <row r="78" spans="1:1" ht="14.25">
      <c r="A78" s="730"/>
    </row>
    <row r="79" spans="1:1" ht="14.25">
      <c r="A79" s="730"/>
    </row>
    <row r="80" spans="1:1" ht="14.25">
      <c r="A80" s="730"/>
    </row>
    <row r="81" spans="1:1" ht="14.25">
      <c r="A81" s="730"/>
    </row>
    <row r="82" spans="1:1" ht="14.25">
      <c r="A82" s="730"/>
    </row>
    <row r="83" spans="1:1" ht="14.25">
      <c r="A83" s="730"/>
    </row>
    <row r="84" spans="1:1" ht="14.25">
      <c r="A84" s="730"/>
    </row>
  </sheetData>
  <hyperlinks>
    <hyperlink ref="A4" location="Tabelle1!A1" display="Tabelle1!A1" xr:uid="{F4C5511E-F63C-42E4-AF75-8496845041A3}"/>
    <hyperlink ref="A5" location="'Tabelle 1.1'!A1" display="'Tabelle 1.1'!A1" xr:uid="{B1F0E909-88C9-4B12-89D6-E73F20CCAE63}"/>
    <hyperlink ref="A6" location="'Tabelle 2'!A1" display="'Tabelle 2'!A1" xr:uid="{D3E69B9F-0385-4082-9771-9563F78077CA}"/>
    <hyperlink ref="A7" location="'Tabelle 2.1'!A1" display="'Tabelle 2.1'!A1" xr:uid="{FD7B3855-674F-442D-BF1F-0530A061F607}"/>
    <hyperlink ref="A8" location="'Tabelle 2.2 '!A1" display="'Tabelle 2.2 '!A1" xr:uid="{7E7CE0CA-9B9D-4BBF-8D27-9E948D5BD514}"/>
    <hyperlink ref="A9" location="'Tabelle 2.3'!A1" display="'Tabelle 2.3'!A1" xr:uid="{B4669D0F-1C1E-48A3-ADE8-31209B3EC650}"/>
    <hyperlink ref="A10" location="'Tabelle 2.4'!A1" display="'Tabelle 2.4'!A1" xr:uid="{AB788ECF-3218-4930-85E7-632E1017A0F2}"/>
    <hyperlink ref="A11" location="'Tabelle 2.5'!A1" display="'Tabelle 2.5'!A1" xr:uid="{1DA60D4E-FF0A-4952-9A83-3E865175A3B2}"/>
    <hyperlink ref="A12" location="'Tabelle 3'!A1" display="'Tabelle 3'!A1" xr:uid="{3312FE29-F7B8-49B3-9009-4F18B346A584}"/>
    <hyperlink ref="A13" location="'Tabelle 7'!A1" display="'Tabelle 7'!A1" xr:uid="{BA2453AC-24E5-4928-BB7B-FBF71717D746}"/>
    <hyperlink ref="A16" location="'Tabelle 4'!A1" display="'Tabelle 4'!A1" xr:uid="{99410755-787E-4E62-9D50-3A26DDF6C14E}"/>
    <hyperlink ref="A17" location="'Tabelle 5'!A1" display="'Tabelle 5'!A1" xr:uid="{95F04D17-08B7-4BF0-87FB-08C13533CE98}"/>
    <hyperlink ref="A18" location="'Tabelle 6'!A1" display="'Tabelle 6'!A1" xr:uid="{F840D069-07B2-4674-A077-8F850C9F2C60}"/>
    <hyperlink ref="A21" location="'Tabelle 8'!A1" display="'Tabelle 8'!A1" xr:uid="{4407EB8A-2334-44BE-A100-8F30490E3F8C}"/>
    <hyperlink ref="A22" location="'Tabelle 8.1'!A1" display="'Tabelle 8.1'!A1" xr:uid="{571F97E2-1425-4943-B1EF-16B3B7F36997}"/>
    <hyperlink ref="A23" location="'Tabelle 8.2'!A1" display="'Tabelle 8.2'!A1" xr:uid="{23585EDA-83BC-411E-AEFA-86D4173FE795}"/>
    <hyperlink ref="A24" location="'Tabelle 8.3'!A1" display="'Tabelle 8.3'!A1" xr:uid="{1B417F18-35C2-41A3-AE2A-FB66F93238D7}"/>
    <hyperlink ref="A26" location="'Tabelle 8.4'!A1" display="'Tabelle 8.4'!A1" xr:uid="{1D75E096-1FB0-4D73-AD83-4F436BF1E3E5}"/>
    <hyperlink ref="A27" location="'Tabelle 8.5'!A1" display="'Tabelle 8.5'!A1" xr:uid="{692A35FA-79E3-4EED-8E57-E8586DBCB962}"/>
    <hyperlink ref="A28" location="'Tabelle 9'!A1" display="'Tabelle 9'!A1" xr:uid="{0E022080-DC9A-41E7-97DD-E6398FB628F5}"/>
    <hyperlink ref="A29" location="'Tabelle 9.1'!A1" display="'Tabelle 9.1'!A1" xr:uid="{035EB256-E4F6-4AB3-B923-5B852FA85495}"/>
    <hyperlink ref="A30" location="'Tabelle 10'!A1" display="'Tabelle 10'!A1" xr:uid="{E6676886-DEC6-460D-8A2B-D6A5399316D8}"/>
    <hyperlink ref="A31" location="'Tabelle 11'!A1" display="'Tabelle 11'!A1" xr:uid="{058CB1D7-6A99-40F8-80AB-BBAD4BE054C7}"/>
    <hyperlink ref="A32" location="'Tabelle 12'!A1" display="'Tabelle 12'!A1" xr:uid="{11315C24-EC31-4B4E-9946-C1F46596D111}"/>
    <hyperlink ref="A33" location="'Tabelle 13'!A1" display="'Tabelle 13'!A1" xr:uid="{ABC68105-6F9D-49D1-8CCD-9B2F9EEF7E1B}"/>
    <hyperlink ref="A34" location="'Tabelle 14'!A1" display="'Tabelle 14'!A1" xr:uid="{8A7208DF-B9D2-42B4-9327-518951C635F0}"/>
    <hyperlink ref="A35" location="'Tabelle 15'!A1" display="'Tabelle 15'!A1" xr:uid="{B757BF93-89DC-4A25-BBE1-711DC9D442DB}"/>
    <hyperlink ref="A36" location="'Tabelle 16'!A1" display="'Tabelle 16'!A1" xr:uid="{1955563E-2F97-4B3A-8A0D-A687DD9BD78B}"/>
    <hyperlink ref="A39" location="'Tabelle 17'!A1" display="'Tabelle 17'!A1" xr:uid="{76C34FB6-03E3-427F-B590-59FEF0B4D269}"/>
    <hyperlink ref="A40" location="'Tabelle 17.1'!A1" display="'Tabelle 17.1'!A1" xr:uid="{83D47B81-DD7F-412A-BA55-62A83B25DB85}"/>
    <hyperlink ref="A41" location="'Tabelle 18'!A1" display="'Tabelle 18'!A1" xr:uid="{3067BDAE-5F78-4BC9-9325-839B343AC01D}"/>
    <hyperlink ref="A42" location="'Tabelle 19'!A1" display="'Tabelle 19'!A1" xr:uid="{9F4FE45D-67EB-4AE5-9EF3-5A9844A1170F}"/>
    <hyperlink ref="A43" location="'Tabelle 20'!A1" display="'Tabelle 20'!A1" xr:uid="{9EF6770B-12B1-4121-B75E-0DE4FE72C8E4}"/>
    <hyperlink ref="A44" location="'Tabelle 21'!A1" display="'Tabelle 21'!A1" xr:uid="{29F2CBA9-FB79-4F35-BE1A-ABF8AF57BD03}"/>
    <hyperlink ref="A47" location="'Tabelle 22'!A1" display="'Tabelle 22'!A1" xr:uid="{5CB6073D-09BB-4A60-A969-8CF00CF2DA26}"/>
    <hyperlink ref="A48" location="'Tabelle 23'!A1" display="'Tabelle 23'!A1" xr:uid="{53988752-CF69-4C34-B537-68A67830D815}"/>
    <hyperlink ref="A49" location="'Tabelle 24'!A1" display="'Tabelle 24'!A1" xr:uid="{59BE237A-0A83-42CB-B348-0A7388CF1ED8}"/>
    <hyperlink ref="A50" location="'Tabelle 25'!A1" display="'Tabelle 25'!A1" xr:uid="{C7CABD84-A94E-48FC-861F-76F9DBA86AFE}"/>
    <hyperlink ref="A51" location="'Tabelle 26'!A1" display="'Tabelle 26'!A1" xr:uid="{765109E8-95DA-4C2B-9920-AFBC3BC162F0}"/>
    <hyperlink ref="A52" location="'Tabelle 27'!A1" display="'Tabelle 27'!A1" xr:uid="{34CA3FE3-0290-427F-B751-4962549DA401}"/>
    <hyperlink ref="A55" location="'Tabelle 28'!A1" display="'Tabelle 28'!A1" xr:uid="{E670D9AD-A7D5-4A20-B47C-211D3AE99309}"/>
    <hyperlink ref="A56" location="'Tabelle 29'!A1" display="'Tabelle 29'!A1" xr:uid="{71C79EEA-940A-4CE6-87CC-C2E90CC8DD98}"/>
    <hyperlink ref="A57" location="'Tabelle 30'!A1" display="'Tabelle 30'!A1" xr:uid="{A5AB9DA6-4451-40E5-8B91-60CDF9CBA463}"/>
    <hyperlink ref="A60" location="'Tabelle 31'!A1" display="'Tabelle 31'!A1" xr:uid="{622025C5-74F7-4B25-B9A7-CD52544EB972}"/>
    <hyperlink ref="A61" location="'Tabelle 32'!A1" display="'Tabelle 32'!A1" xr:uid="{EC59C778-91DE-4273-8493-5E46F739C189}"/>
    <hyperlink ref="A64" location="'Tabelle 33'!A1" display="'Tabelle 33'!A1" xr:uid="{E823EBA9-4E51-4D09-87B3-43BF19844E6F}"/>
    <hyperlink ref="A65" location="'Tabelle 34'!A1" display="'Tabelle 34'!A1" xr:uid="{A875B5AF-7301-424B-A483-2D9DF752C487}"/>
    <hyperlink ref="A66" location="'Tabelle 35'!A1" display="'Tabelle 35'!A1" xr:uid="{A9588EDF-6200-44EC-99E8-A40E3A729F25}"/>
    <hyperlink ref="A67" location="'Tabelle 36'!A1" display="'Tabelle 36'!A1" xr:uid="{74E86E54-85F8-4B9A-87C1-ABA1B2B365C9}"/>
  </hyperlinks>
  <pageMargins left="0.7" right="0.7" top="0.78740157499999996" bottom="0.78740157499999996" header="0.3" footer="0.3"/>
  <pageSetup paperSize="9" scale="57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871D-AD2E-4117-8814-C8642B6164F4}">
  <dimension ref="A1:BP28"/>
  <sheetViews>
    <sheetView view="pageBreakPreview" zoomScaleNormal="100" zoomScaleSheetLayoutView="100" workbookViewId="0">
      <selection sqref="A1:Q1"/>
    </sheetView>
  </sheetViews>
  <sheetFormatPr baseColWidth="10" defaultRowHeight="12.75"/>
  <cols>
    <col min="1" max="1" width="14.85546875" style="9" customWidth="1"/>
    <col min="2" max="2" width="6.5703125" style="9" customWidth="1"/>
    <col min="3" max="3" width="10.5703125" style="9" customWidth="1"/>
    <col min="4" max="17" width="6" style="9" customWidth="1"/>
    <col min="18" max="18" width="18.7109375" style="9" customWidth="1"/>
    <col min="19" max="32" width="6" style="9" customWidth="1"/>
    <col min="33" max="33" width="18.7109375" style="9" customWidth="1"/>
    <col min="34" max="47" width="6" style="9" customWidth="1"/>
    <col min="48" max="48" width="15.7109375" style="9" customWidth="1"/>
    <col min="49" max="62" width="6" style="9" customWidth="1"/>
    <col min="63" max="63" width="2.7109375" style="545" customWidth="1"/>
    <col min="64" max="16384" width="11.42578125" style="9"/>
  </cols>
  <sheetData>
    <row r="1" spans="1:68" s="3" customFormat="1" ht="39.950000000000003" customHeight="1" thickBot="1">
      <c r="A1" s="978" t="str">
        <f>"Tabelle 14: Altersverteilung in Kursen nach Ländern und Programmbereichen " &amp;Hilfswerte!B1</f>
        <v>Tabelle 14: Altersverteilung in Kursen nach Ländern und Programmbereichen 2023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  <c r="P1" s="978"/>
      <c r="Q1" s="978"/>
      <c r="R1" s="767" t="str">
        <f>"noch Tabelle 14: Altersverteilung in Kursen nach Ländern und Programmbereichen " &amp;Hilfswerte!$B$1</f>
        <v>noch Tabelle 14: Altersverteilung in Kursen nach Ländern und Programmbereichen 2023</v>
      </c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 t="str">
        <f>"noch Tabelle 14: Altersverteilung in Kursen nach Ländern und Programmbereichen " &amp;Hilfswerte!$B$1</f>
        <v>noch Tabelle 14: Altersverteilung in Kursen nach Ländern und Programmbereichen 2023</v>
      </c>
      <c r="AH1" s="767"/>
      <c r="AI1" s="767"/>
      <c r="AJ1" s="767"/>
      <c r="AK1" s="767"/>
      <c r="AL1" s="767"/>
      <c r="AM1" s="767"/>
      <c r="AN1" s="767"/>
      <c r="AO1" s="767"/>
      <c r="AP1" s="767"/>
      <c r="AQ1" s="767"/>
      <c r="AR1" s="767"/>
      <c r="AS1" s="767"/>
      <c r="AT1" s="767"/>
      <c r="AU1" s="767"/>
      <c r="AV1" s="978" t="str">
        <f>"noch Tabelle 14: Altersverteilung in Kursen nach Ländern und Programmbereichen " &amp;Hilfswerte!$B$1</f>
        <v>noch Tabelle 14: Altersverteilung in Kursen nach Ländern und Programmbereichen 2023</v>
      </c>
      <c r="AW1" s="978"/>
      <c r="AX1" s="978"/>
      <c r="AY1" s="978"/>
      <c r="AZ1" s="978"/>
      <c r="BA1" s="978"/>
      <c r="BB1" s="978"/>
      <c r="BC1" s="978"/>
      <c r="BD1" s="978"/>
      <c r="BE1" s="978"/>
      <c r="BF1" s="978"/>
      <c r="BG1" s="978"/>
      <c r="BH1" s="978"/>
      <c r="BI1" s="978"/>
      <c r="BJ1" s="978"/>
      <c r="BK1" s="624"/>
      <c r="BL1" s="53"/>
      <c r="BM1"/>
      <c r="BN1"/>
      <c r="BO1"/>
      <c r="BP1"/>
    </row>
    <row r="2" spans="1:68" s="3" customFormat="1" ht="25.5" customHeight="1">
      <c r="A2" s="921" t="s">
        <v>12</v>
      </c>
      <c r="B2" s="993" t="s">
        <v>279</v>
      </c>
      <c r="C2" s="994"/>
      <c r="D2" s="924" t="s">
        <v>280</v>
      </c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985"/>
      <c r="R2" s="997" t="s">
        <v>12</v>
      </c>
      <c r="S2" s="924" t="s">
        <v>280</v>
      </c>
      <c r="T2" s="925"/>
      <c r="U2" s="925"/>
      <c r="V2" s="925"/>
      <c r="W2" s="925"/>
      <c r="X2" s="925"/>
      <c r="Y2" s="925"/>
      <c r="Z2" s="925"/>
      <c r="AA2" s="925"/>
      <c r="AB2" s="925"/>
      <c r="AC2" s="925"/>
      <c r="AD2" s="925"/>
      <c r="AE2" s="925"/>
      <c r="AF2" s="984"/>
      <c r="AG2" s="921" t="s">
        <v>12</v>
      </c>
      <c r="AH2" s="924" t="s">
        <v>280</v>
      </c>
      <c r="AI2" s="925"/>
      <c r="AJ2" s="925"/>
      <c r="AK2" s="925"/>
      <c r="AL2" s="925"/>
      <c r="AM2" s="925"/>
      <c r="AN2" s="925"/>
      <c r="AO2" s="925"/>
      <c r="AP2" s="925"/>
      <c r="AQ2" s="925"/>
      <c r="AR2" s="925"/>
      <c r="AS2" s="925"/>
      <c r="AT2" s="925"/>
      <c r="AU2" s="984"/>
      <c r="AV2" s="969" t="s">
        <v>12</v>
      </c>
      <c r="AW2" s="770" t="s">
        <v>280</v>
      </c>
      <c r="AX2" s="771"/>
      <c r="AY2" s="771"/>
      <c r="AZ2" s="771"/>
      <c r="BA2" s="771"/>
      <c r="BB2" s="771"/>
      <c r="BC2" s="771"/>
      <c r="BD2" s="771"/>
      <c r="BE2" s="771"/>
      <c r="BF2" s="771"/>
      <c r="BG2" s="771"/>
      <c r="BH2" s="771"/>
      <c r="BI2" s="771"/>
      <c r="BJ2" s="1003"/>
      <c r="BK2" s="540"/>
    </row>
    <row r="3" spans="1:68" s="56" customFormat="1" ht="32.25" customHeight="1">
      <c r="A3" s="922"/>
      <c r="B3" s="995"/>
      <c r="C3" s="996"/>
      <c r="D3" s="992" t="s">
        <v>24</v>
      </c>
      <c r="E3" s="992"/>
      <c r="F3" s="992"/>
      <c r="G3" s="992"/>
      <c r="H3" s="992"/>
      <c r="I3" s="992"/>
      <c r="J3" s="992"/>
      <c r="K3" s="960" t="s">
        <v>89</v>
      </c>
      <c r="L3" s="960"/>
      <c r="M3" s="960"/>
      <c r="N3" s="960"/>
      <c r="O3" s="960"/>
      <c r="P3" s="960"/>
      <c r="Q3" s="960"/>
      <c r="R3" s="998"/>
      <c r="S3" s="988" t="s">
        <v>113</v>
      </c>
      <c r="T3" s="989"/>
      <c r="U3" s="989"/>
      <c r="V3" s="989"/>
      <c r="W3" s="989"/>
      <c r="X3" s="989"/>
      <c r="Y3" s="990"/>
      <c r="Z3" s="988" t="s">
        <v>19</v>
      </c>
      <c r="AA3" s="989"/>
      <c r="AB3" s="989"/>
      <c r="AC3" s="989"/>
      <c r="AD3" s="989"/>
      <c r="AE3" s="989"/>
      <c r="AF3" s="991"/>
      <c r="AG3" s="922"/>
      <c r="AH3" s="988" t="s">
        <v>20</v>
      </c>
      <c r="AI3" s="989"/>
      <c r="AJ3" s="989"/>
      <c r="AK3" s="989"/>
      <c r="AL3" s="989"/>
      <c r="AM3" s="989"/>
      <c r="AN3" s="990"/>
      <c r="AO3" s="988" t="s">
        <v>352</v>
      </c>
      <c r="AP3" s="989"/>
      <c r="AQ3" s="989"/>
      <c r="AR3" s="989"/>
      <c r="AS3" s="989"/>
      <c r="AT3" s="989"/>
      <c r="AU3" s="991"/>
      <c r="AV3" s="970"/>
      <c r="AW3" s="988" t="s">
        <v>38</v>
      </c>
      <c r="AX3" s="989"/>
      <c r="AY3" s="989"/>
      <c r="AZ3" s="989"/>
      <c r="BA3" s="989"/>
      <c r="BB3" s="989"/>
      <c r="BC3" s="989"/>
      <c r="BD3" s="1000" t="s">
        <v>39</v>
      </c>
      <c r="BE3" s="1001"/>
      <c r="BF3" s="1001"/>
      <c r="BG3" s="1001"/>
      <c r="BH3" s="1001"/>
      <c r="BI3" s="1001"/>
      <c r="BJ3" s="1002"/>
      <c r="BK3" s="628"/>
    </row>
    <row r="4" spans="1:68" ht="36" customHeight="1">
      <c r="A4" s="923"/>
      <c r="B4" s="639" t="s">
        <v>6</v>
      </c>
      <c r="C4" s="639" t="s">
        <v>278</v>
      </c>
      <c r="D4" s="568" t="s">
        <v>281</v>
      </c>
      <c r="E4" s="626" t="s">
        <v>282</v>
      </c>
      <c r="F4" s="626" t="s">
        <v>283</v>
      </c>
      <c r="G4" s="626" t="s">
        <v>284</v>
      </c>
      <c r="H4" s="626" t="s">
        <v>285</v>
      </c>
      <c r="I4" s="568" t="s">
        <v>286</v>
      </c>
      <c r="J4" s="568" t="s">
        <v>287</v>
      </c>
      <c r="K4" s="626" t="s">
        <v>281</v>
      </c>
      <c r="L4" s="626" t="s">
        <v>282</v>
      </c>
      <c r="M4" s="626" t="s">
        <v>283</v>
      </c>
      <c r="N4" s="626" t="s">
        <v>284</v>
      </c>
      <c r="O4" s="626" t="s">
        <v>285</v>
      </c>
      <c r="P4" s="568" t="s">
        <v>286</v>
      </c>
      <c r="Q4" s="568" t="s">
        <v>287</v>
      </c>
      <c r="R4" s="999"/>
      <c r="S4" s="568" t="s">
        <v>281</v>
      </c>
      <c r="T4" s="626" t="s">
        <v>282</v>
      </c>
      <c r="U4" s="626" t="s">
        <v>283</v>
      </c>
      <c r="V4" s="626" t="s">
        <v>284</v>
      </c>
      <c r="W4" s="626" t="s">
        <v>285</v>
      </c>
      <c r="X4" s="568" t="s">
        <v>286</v>
      </c>
      <c r="Y4" s="568" t="s">
        <v>287</v>
      </c>
      <c r="Z4" s="568" t="s">
        <v>281</v>
      </c>
      <c r="AA4" s="626" t="s">
        <v>282</v>
      </c>
      <c r="AB4" s="626" t="s">
        <v>283</v>
      </c>
      <c r="AC4" s="626" t="s">
        <v>284</v>
      </c>
      <c r="AD4" s="626" t="s">
        <v>285</v>
      </c>
      <c r="AE4" s="568" t="s">
        <v>286</v>
      </c>
      <c r="AF4" s="570" t="s">
        <v>287</v>
      </c>
      <c r="AG4" s="923"/>
      <c r="AH4" s="626" t="s">
        <v>281</v>
      </c>
      <c r="AI4" s="626" t="s">
        <v>282</v>
      </c>
      <c r="AJ4" s="626" t="s">
        <v>283</v>
      </c>
      <c r="AK4" s="626" t="s">
        <v>284</v>
      </c>
      <c r="AL4" s="626" t="s">
        <v>285</v>
      </c>
      <c r="AM4" s="568" t="s">
        <v>286</v>
      </c>
      <c r="AN4" s="568" t="s">
        <v>287</v>
      </c>
      <c r="AO4" s="568" t="s">
        <v>281</v>
      </c>
      <c r="AP4" s="626" t="s">
        <v>282</v>
      </c>
      <c r="AQ4" s="626" t="s">
        <v>283</v>
      </c>
      <c r="AR4" s="626" t="s">
        <v>284</v>
      </c>
      <c r="AS4" s="626" t="s">
        <v>285</v>
      </c>
      <c r="AT4" s="568" t="s">
        <v>286</v>
      </c>
      <c r="AU4" s="570" t="s">
        <v>287</v>
      </c>
      <c r="AV4" s="971"/>
      <c r="AW4" s="626" t="s">
        <v>281</v>
      </c>
      <c r="AX4" s="626" t="s">
        <v>282</v>
      </c>
      <c r="AY4" s="626" t="s">
        <v>283</v>
      </c>
      <c r="AZ4" s="626" t="s">
        <v>284</v>
      </c>
      <c r="BA4" s="626" t="s">
        <v>285</v>
      </c>
      <c r="BB4" s="568" t="s">
        <v>286</v>
      </c>
      <c r="BC4" s="620" t="s">
        <v>287</v>
      </c>
      <c r="BD4" s="568" t="s">
        <v>281</v>
      </c>
      <c r="BE4" s="626" t="s">
        <v>282</v>
      </c>
      <c r="BF4" s="626" t="s">
        <v>283</v>
      </c>
      <c r="BG4" s="626" t="s">
        <v>284</v>
      </c>
      <c r="BH4" s="626" t="s">
        <v>285</v>
      </c>
      <c r="BI4" s="568" t="s">
        <v>286</v>
      </c>
      <c r="BJ4" s="570" t="s">
        <v>287</v>
      </c>
    </row>
    <row r="5" spans="1:68" s="57" customFormat="1" ht="24.95" customHeight="1">
      <c r="A5" s="426" t="s">
        <v>61</v>
      </c>
      <c r="B5" s="309">
        <v>774099</v>
      </c>
      <c r="C5" s="68">
        <v>0.74539999999999995</v>
      </c>
      <c r="D5" s="62">
        <v>9.4579999999999997E-2</v>
      </c>
      <c r="E5" s="66">
        <v>4.3090000000000003E-2</v>
      </c>
      <c r="F5" s="66">
        <v>0.13668</v>
      </c>
      <c r="G5" s="66">
        <v>0.24618000000000001</v>
      </c>
      <c r="H5" s="66">
        <v>0.27353</v>
      </c>
      <c r="I5" s="66">
        <v>0.14910999999999999</v>
      </c>
      <c r="J5" s="67">
        <v>5.6840000000000002E-2</v>
      </c>
      <c r="K5" s="68">
        <v>0.17186999999999999</v>
      </c>
      <c r="L5" s="66">
        <v>2.453E-2</v>
      </c>
      <c r="M5" s="66">
        <v>6.3640000000000002E-2</v>
      </c>
      <c r="N5" s="66">
        <v>0.13145000000000001</v>
      </c>
      <c r="O5" s="66">
        <v>0.20644000000000001</v>
      </c>
      <c r="P5" s="66">
        <v>0.26316000000000001</v>
      </c>
      <c r="Q5" s="67">
        <v>0.13891000000000001</v>
      </c>
      <c r="R5" s="443" t="s">
        <v>61</v>
      </c>
      <c r="S5" s="62">
        <v>0.24593999999999999</v>
      </c>
      <c r="T5" s="66">
        <v>2.792E-2</v>
      </c>
      <c r="U5" s="66">
        <v>7.7700000000000005E-2</v>
      </c>
      <c r="V5" s="66">
        <v>0.1489</v>
      </c>
      <c r="W5" s="66">
        <v>0.27457999999999999</v>
      </c>
      <c r="X5" s="66">
        <v>0.16339000000000001</v>
      </c>
      <c r="Y5" s="67">
        <v>6.157E-2</v>
      </c>
      <c r="Z5" s="68">
        <v>8.3640000000000006E-2</v>
      </c>
      <c r="AA5" s="66">
        <v>1.205E-2</v>
      </c>
      <c r="AB5" s="66">
        <v>8.9800000000000005E-2</v>
      </c>
      <c r="AC5" s="66">
        <v>0.21113000000000001</v>
      </c>
      <c r="AD5" s="66">
        <v>0.36142000000000002</v>
      </c>
      <c r="AE5" s="66">
        <v>0.17799999999999999</v>
      </c>
      <c r="AF5" s="64">
        <v>6.3950000000000007E-2</v>
      </c>
      <c r="AG5" s="426" t="s">
        <v>61</v>
      </c>
      <c r="AH5" s="62">
        <v>2.0219999999999998E-2</v>
      </c>
      <c r="AI5" s="66">
        <v>7.9500000000000001E-2</v>
      </c>
      <c r="AJ5" s="66">
        <v>0.22498000000000001</v>
      </c>
      <c r="AK5" s="66">
        <v>0.34498000000000001</v>
      </c>
      <c r="AL5" s="66">
        <v>0.20100000000000001</v>
      </c>
      <c r="AM5" s="66">
        <v>9.7180000000000002E-2</v>
      </c>
      <c r="AN5" s="67">
        <v>3.2149999999999998E-2</v>
      </c>
      <c r="AO5" s="68">
        <v>0.19897000000000001</v>
      </c>
      <c r="AP5" s="66">
        <v>3.517E-2</v>
      </c>
      <c r="AQ5" s="66">
        <v>8.5440000000000002E-2</v>
      </c>
      <c r="AR5" s="66">
        <v>0.21117</v>
      </c>
      <c r="AS5" s="66">
        <v>0.27562999999999999</v>
      </c>
      <c r="AT5" s="66">
        <v>0.12536</v>
      </c>
      <c r="AU5" s="64">
        <v>6.8260000000000001E-2</v>
      </c>
      <c r="AV5" s="372" t="s">
        <v>61</v>
      </c>
      <c r="AW5" s="62">
        <v>0.58250000000000002</v>
      </c>
      <c r="AX5" s="66">
        <v>0.27295000000000003</v>
      </c>
      <c r="AY5" s="66">
        <v>8.1420000000000006E-2</v>
      </c>
      <c r="AZ5" s="66">
        <v>4.5159999999999999E-2</v>
      </c>
      <c r="BA5" s="66">
        <v>1.4670000000000001E-2</v>
      </c>
      <c r="BB5" s="66">
        <v>3.13E-3</v>
      </c>
      <c r="BC5" s="67">
        <v>1.6000000000000001E-4</v>
      </c>
      <c r="BD5" s="68">
        <v>0.33406000000000002</v>
      </c>
      <c r="BE5" s="66">
        <v>0.11720999999999999</v>
      </c>
      <c r="BF5" s="66">
        <v>0.12642999999999999</v>
      </c>
      <c r="BG5" s="66">
        <v>0.25417000000000001</v>
      </c>
      <c r="BH5" s="66">
        <v>0.12994</v>
      </c>
      <c r="BI5" s="66">
        <v>2.3709999999999998E-2</v>
      </c>
      <c r="BJ5" s="64">
        <v>1.4489999999999999E-2</v>
      </c>
      <c r="BK5" s="629"/>
    </row>
    <row r="6" spans="1:68" s="57" customFormat="1" ht="24.95" customHeight="1">
      <c r="A6" s="425" t="s">
        <v>62</v>
      </c>
      <c r="B6" s="317">
        <v>837746</v>
      </c>
      <c r="C6" s="310">
        <v>0.71655999999999997</v>
      </c>
      <c r="D6" s="468">
        <v>1.272E-2</v>
      </c>
      <c r="E6" s="469">
        <v>4.5260000000000002E-2</v>
      </c>
      <c r="F6" s="469">
        <v>0.14041000000000001</v>
      </c>
      <c r="G6" s="469">
        <v>0.25781999999999999</v>
      </c>
      <c r="H6" s="469">
        <v>0.31870999999999999</v>
      </c>
      <c r="I6" s="469">
        <v>0.15959000000000001</v>
      </c>
      <c r="J6" s="469">
        <v>6.5479999999999997E-2</v>
      </c>
      <c r="K6" s="468">
        <v>1.8190000000000001E-2</v>
      </c>
      <c r="L6" s="469">
        <v>3.4639999999999997E-2</v>
      </c>
      <c r="M6" s="469">
        <v>0.12966</v>
      </c>
      <c r="N6" s="469">
        <v>0.21351000000000001</v>
      </c>
      <c r="O6" s="469">
        <v>0.26251999999999998</v>
      </c>
      <c r="P6" s="469">
        <v>0.20641999999999999</v>
      </c>
      <c r="Q6" s="310">
        <v>0.13505</v>
      </c>
      <c r="R6" s="444" t="s">
        <v>62</v>
      </c>
      <c r="S6" s="468">
        <v>1.9199999999999998E-2</v>
      </c>
      <c r="T6" s="469">
        <v>3.0519999999999999E-2</v>
      </c>
      <c r="U6" s="469">
        <v>0.11679</v>
      </c>
      <c r="V6" s="469">
        <v>0.20694000000000001</v>
      </c>
      <c r="W6" s="469">
        <v>0.35311999999999999</v>
      </c>
      <c r="X6" s="469">
        <v>0.18811</v>
      </c>
      <c r="Y6" s="469">
        <v>8.5330000000000003E-2</v>
      </c>
      <c r="Z6" s="468">
        <v>5.7200000000000003E-3</v>
      </c>
      <c r="AA6" s="469">
        <v>2.664E-2</v>
      </c>
      <c r="AB6" s="469">
        <v>0.11385000000000001</v>
      </c>
      <c r="AC6" s="469">
        <v>0.25298999999999999</v>
      </c>
      <c r="AD6" s="469">
        <v>0.37140000000000001</v>
      </c>
      <c r="AE6" s="469">
        <v>0.16691</v>
      </c>
      <c r="AF6" s="471">
        <v>6.2489999999999997E-2</v>
      </c>
      <c r="AG6" s="425" t="s">
        <v>62</v>
      </c>
      <c r="AH6" s="468">
        <v>9.0399999999999994E-3</v>
      </c>
      <c r="AI6" s="469">
        <v>7.0720000000000005E-2</v>
      </c>
      <c r="AJ6" s="469">
        <v>0.19808999999999999</v>
      </c>
      <c r="AK6" s="469">
        <v>0.30175000000000002</v>
      </c>
      <c r="AL6" s="469">
        <v>0.24288999999999999</v>
      </c>
      <c r="AM6" s="469">
        <v>0.13106000000000001</v>
      </c>
      <c r="AN6" s="469">
        <v>4.6449999999999998E-2</v>
      </c>
      <c r="AO6" s="468">
        <v>2.0119999999999999E-2</v>
      </c>
      <c r="AP6" s="469">
        <v>5.985E-2</v>
      </c>
      <c r="AQ6" s="469">
        <v>0.11565</v>
      </c>
      <c r="AR6" s="469">
        <v>0.26488</v>
      </c>
      <c r="AS6" s="469">
        <v>0.29880000000000001</v>
      </c>
      <c r="AT6" s="469">
        <v>0.15123</v>
      </c>
      <c r="AU6" s="471">
        <v>8.9480000000000004E-2</v>
      </c>
      <c r="AV6" s="369" t="s">
        <v>62</v>
      </c>
      <c r="AW6" s="468">
        <v>0.37652999999999998</v>
      </c>
      <c r="AX6" s="469">
        <v>0.50858999999999999</v>
      </c>
      <c r="AY6" s="469">
        <v>4.6370000000000001E-2</v>
      </c>
      <c r="AZ6" s="469">
        <v>3.6830000000000002E-2</v>
      </c>
      <c r="BA6" s="469">
        <v>2.9960000000000001E-2</v>
      </c>
      <c r="BB6" s="469">
        <v>1.15E-3</v>
      </c>
      <c r="BC6" s="469">
        <v>5.6999999999999998E-4</v>
      </c>
      <c r="BD6" s="468">
        <v>0.13039000000000001</v>
      </c>
      <c r="BE6" s="469">
        <v>0.13397999999999999</v>
      </c>
      <c r="BF6" s="469">
        <v>0.17369999999999999</v>
      </c>
      <c r="BG6" s="469">
        <v>0.30632999999999999</v>
      </c>
      <c r="BH6" s="469">
        <v>0.19972999999999999</v>
      </c>
      <c r="BI6" s="469">
        <v>4.3310000000000001E-2</v>
      </c>
      <c r="BJ6" s="471">
        <v>1.257E-2</v>
      </c>
      <c r="BK6" s="629"/>
    </row>
    <row r="7" spans="1:68" s="57" customFormat="1" ht="24.95" customHeight="1">
      <c r="A7" s="425" t="s">
        <v>63</v>
      </c>
      <c r="B7" s="317">
        <v>169508</v>
      </c>
      <c r="C7" s="310">
        <v>0.72645000000000004</v>
      </c>
      <c r="D7" s="468">
        <v>1.4829999999999999E-2</v>
      </c>
      <c r="E7" s="469">
        <v>7.7359999999999998E-2</v>
      </c>
      <c r="F7" s="469">
        <v>0.23801</v>
      </c>
      <c r="G7" s="469">
        <v>0.29974000000000001</v>
      </c>
      <c r="H7" s="469">
        <v>0.23618</v>
      </c>
      <c r="I7" s="469">
        <v>9.9250000000000005E-2</v>
      </c>
      <c r="J7" s="469">
        <v>3.4639999999999997E-2</v>
      </c>
      <c r="K7" s="468">
        <v>4.7500000000000001E-2</v>
      </c>
      <c r="L7" s="469">
        <v>1.7919999999999998E-2</v>
      </c>
      <c r="M7" s="469">
        <v>0.12633</v>
      </c>
      <c r="N7" s="469">
        <v>0.25318000000000002</v>
      </c>
      <c r="O7" s="469">
        <v>0.30780999999999997</v>
      </c>
      <c r="P7" s="469">
        <v>0.18062</v>
      </c>
      <c r="Q7" s="310">
        <v>6.6640000000000005E-2</v>
      </c>
      <c r="R7" s="444" t="s">
        <v>63</v>
      </c>
      <c r="S7" s="468">
        <v>1.3310000000000001E-2</v>
      </c>
      <c r="T7" s="469">
        <v>4.3700000000000003E-2</v>
      </c>
      <c r="U7" s="469">
        <v>0.16036</v>
      </c>
      <c r="V7" s="469">
        <v>0.24407999999999999</v>
      </c>
      <c r="W7" s="469">
        <v>0.32902999999999999</v>
      </c>
      <c r="X7" s="469">
        <v>0.16177</v>
      </c>
      <c r="Y7" s="469">
        <v>4.7739999999999998E-2</v>
      </c>
      <c r="Z7" s="468">
        <v>9.7099999999999999E-3</v>
      </c>
      <c r="AA7" s="469">
        <v>1.383E-2</v>
      </c>
      <c r="AB7" s="469">
        <v>8.1110000000000002E-2</v>
      </c>
      <c r="AC7" s="469">
        <v>0.24804999999999999</v>
      </c>
      <c r="AD7" s="469">
        <v>0.39992</v>
      </c>
      <c r="AE7" s="469">
        <v>0.17698</v>
      </c>
      <c r="AF7" s="471">
        <v>7.0400000000000004E-2</v>
      </c>
      <c r="AG7" s="425" t="s">
        <v>63</v>
      </c>
      <c r="AH7" s="468">
        <v>1.162E-2</v>
      </c>
      <c r="AI7" s="469">
        <v>0.10919</v>
      </c>
      <c r="AJ7" s="469">
        <v>0.31524000000000002</v>
      </c>
      <c r="AK7" s="469">
        <v>0.32729000000000003</v>
      </c>
      <c r="AL7" s="469">
        <v>0.15967999999999999</v>
      </c>
      <c r="AM7" s="469">
        <v>5.8590000000000003E-2</v>
      </c>
      <c r="AN7" s="469">
        <v>1.839E-2</v>
      </c>
      <c r="AO7" s="468">
        <v>1.0619999999999999E-2</v>
      </c>
      <c r="AP7" s="469">
        <v>3.7990000000000003E-2</v>
      </c>
      <c r="AQ7" s="469">
        <v>0.16664000000000001</v>
      </c>
      <c r="AR7" s="469">
        <v>0.35561999999999999</v>
      </c>
      <c r="AS7" s="469">
        <v>0.29339999999999999</v>
      </c>
      <c r="AT7" s="469">
        <v>9.4490000000000005E-2</v>
      </c>
      <c r="AU7" s="471">
        <v>4.1250000000000002E-2</v>
      </c>
      <c r="AV7" s="369" t="s">
        <v>63</v>
      </c>
      <c r="AW7" s="468">
        <v>0.70518000000000003</v>
      </c>
      <c r="AX7" s="469">
        <v>0.21115999999999999</v>
      </c>
      <c r="AY7" s="469">
        <v>4.3819999999999998E-2</v>
      </c>
      <c r="AZ7" s="469">
        <v>3.5860000000000003E-2</v>
      </c>
      <c r="BA7" s="469">
        <v>3.98E-3</v>
      </c>
      <c r="BB7" s="469" t="s">
        <v>472</v>
      </c>
      <c r="BC7" s="469" t="s">
        <v>472</v>
      </c>
      <c r="BD7" s="468">
        <v>2.3009999999999999E-2</v>
      </c>
      <c r="BE7" s="469">
        <v>7.9799999999999996E-2</v>
      </c>
      <c r="BF7" s="469">
        <v>0.16319</v>
      </c>
      <c r="BG7" s="469">
        <v>0.30769000000000002</v>
      </c>
      <c r="BH7" s="469">
        <v>0.25448999999999999</v>
      </c>
      <c r="BI7" s="469">
        <v>9.2020000000000005E-2</v>
      </c>
      <c r="BJ7" s="471">
        <v>7.9799999999999996E-2</v>
      </c>
      <c r="BK7" s="629"/>
    </row>
    <row r="8" spans="1:68" s="57" customFormat="1" ht="24.95" customHeight="1">
      <c r="A8" s="425" t="s">
        <v>64</v>
      </c>
      <c r="B8" s="317">
        <v>61954</v>
      </c>
      <c r="C8" s="310">
        <v>0.88766</v>
      </c>
      <c r="D8" s="468">
        <v>3.2379999999999999E-2</v>
      </c>
      <c r="E8" s="469">
        <v>4.4019999999999997E-2</v>
      </c>
      <c r="F8" s="469">
        <v>0.10027999999999999</v>
      </c>
      <c r="G8" s="469">
        <v>0.25741999999999998</v>
      </c>
      <c r="H8" s="469">
        <v>0.34118999999999999</v>
      </c>
      <c r="I8" s="469">
        <v>0.17888999999999999</v>
      </c>
      <c r="J8" s="469">
        <v>4.582E-2</v>
      </c>
      <c r="K8" s="468">
        <v>5.2209999999999999E-2</v>
      </c>
      <c r="L8" s="469">
        <v>2.3609999999999999E-2</v>
      </c>
      <c r="M8" s="469">
        <v>8.9459999999999998E-2</v>
      </c>
      <c r="N8" s="469">
        <v>0.27967999999999998</v>
      </c>
      <c r="O8" s="469">
        <v>0.32890000000000003</v>
      </c>
      <c r="P8" s="469">
        <v>0.18956000000000001</v>
      </c>
      <c r="Q8" s="310">
        <v>3.6580000000000001E-2</v>
      </c>
      <c r="R8" s="444" t="s">
        <v>64</v>
      </c>
      <c r="S8" s="468">
        <v>7.3340000000000002E-2</v>
      </c>
      <c r="T8" s="469">
        <v>1.2840000000000001E-2</v>
      </c>
      <c r="U8" s="469">
        <v>4.0090000000000001E-2</v>
      </c>
      <c r="V8" s="469">
        <v>0.17971000000000001</v>
      </c>
      <c r="W8" s="469">
        <v>0.38268000000000002</v>
      </c>
      <c r="X8" s="469">
        <v>0.23895</v>
      </c>
      <c r="Y8" s="469">
        <v>7.2389999999999996E-2</v>
      </c>
      <c r="Z8" s="468">
        <v>1.3010000000000001E-2</v>
      </c>
      <c r="AA8" s="469">
        <v>9.6699999999999998E-3</v>
      </c>
      <c r="AB8" s="469">
        <v>4.4470000000000003E-2</v>
      </c>
      <c r="AC8" s="469">
        <v>0.21457999999999999</v>
      </c>
      <c r="AD8" s="469">
        <v>0.42963000000000001</v>
      </c>
      <c r="AE8" s="469">
        <v>0.22785</v>
      </c>
      <c r="AF8" s="471">
        <v>6.0780000000000001E-2</v>
      </c>
      <c r="AG8" s="425" t="s">
        <v>64</v>
      </c>
      <c r="AH8" s="468">
        <v>3.0589999999999999E-2</v>
      </c>
      <c r="AI8" s="469">
        <v>7.0519999999999999E-2</v>
      </c>
      <c r="AJ8" s="469">
        <v>0.15561</v>
      </c>
      <c r="AK8" s="469">
        <v>0.30087000000000003</v>
      </c>
      <c r="AL8" s="469">
        <v>0.27302999999999999</v>
      </c>
      <c r="AM8" s="469">
        <v>0.14036000000000001</v>
      </c>
      <c r="AN8" s="469">
        <v>2.903E-2</v>
      </c>
      <c r="AO8" s="468">
        <v>2.886E-2</v>
      </c>
      <c r="AP8" s="469">
        <v>4.3920000000000001E-2</v>
      </c>
      <c r="AQ8" s="469">
        <v>0.13175999999999999</v>
      </c>
      <c r="AR8" s="469">
        <v>0.32994000000000001</v>
      </c>
      <c r="AS8" s="469">
        <v>0.31720999999999999</v>
      </c>
      <c r="AT8" s="469">
        <v>0.10927000000000001</v>
      </c>
      <c r="AU8" s="471">
        <v>3.9039999999999998E-2</v>
      </c>
      <c r="AV8" s="369" t="s">
        <v>64</v>
      </c>
      <c r="AW8" s="468">
        <v>5.6669999999999998E-2</v>
      </c>
      <c r="AX8" s="469">
        <v>0.67666999999999999</v>
      </c>
      <c r="AY8" s="469">
        <v>0.15</v>
      </c>
      <c r="AZ8" s="469">
        <v>8.3330000000000001E-2</v>
      </c>
      <c r="BA8" s="469">
        <v>2.333E-2</v>
      </c>
      <c r="BB8" s="469">
        <v>0.01</v>
      </c>
      <c r="BC8" s="469" t="s">
        <v>472</v>
      </c>
      <c r="BD8" s="468">
        <v>1.5980000000000001E-2</v>
      </c>
      <c r="BE8" s="469">
        <v>0.16594999999999999</v>
      </c>
      <c r="BF8" s="469">
        <v>0.22311</v>
      </c>
      <c r="BG8" s="469">
        <v>0.36386000000000002</v>
      </c>
      <c r="BH8" s="469">
        <v>0.20097999999999999</v>
      </c>
      <c r="BI8" s="469">
        <v>2.581E-2</v>
      </c>
      <c r="BJ8" s="471">
        <v>4.3E-3</v>
      </c>
      <c r="BK8" s="629"/>
    </row>
    <row r="9" spans="1:68" s="57" customFormat="1" ht="24.95" customHeight="1">
      <c r="A9" s="425" t="s">
        <v>65</v>
      </c>
      <c r="B9" s="317">
        <v>37135</v>
      </c>
      <c r="C9" s="310">
        <v>0.89663000000000004</v>
      </c>
      <c r="D9" s="468">
        <v>9.8300000000000002E-3</v>
      </c>
      <c r="E9" s="469">
        <v>4.947E-2</v>
      </c>
      <c r="F9" s="469">
        <v>0.16599</v>
      </c>
      <c r="G9" s="469">
        <v>0.27235999999999999</v>
      </c>
      <c r="H9" s="469">
        <v>0.28641</v>
      </c>
      <c r="I9" s="469">
        <v>0.1724</v>
      </c>
      <c r="J9" s="469">
        <v>4.3540000000000002E-2</v>
      </c>
      <c r="K9" s="468">
        <v>1.107E-2</v>
      </c>
      <c r="L9" s="469">
        <v>1.6490000000000001E-2</v>
      </c>
      <c r="M9" s="469">
        <v>0.1202</v>
      </c>
      <c r="N9" s="469">
        <v>0.24365000000000001</v>
      </c>
      <c r="O9" s="469">
        <v>0.36646000000000001</v>
      </c>
      <c r="P9" s="469">
        <v>0.17965</v>
      </c>
      <c r="Q9" s="310">
        <v>6.2489999999999997E-2</v>
      </c>
      <c r="R9" s="444" t="s">
        <v>65</v>
      </c>
      <c r="S9" s="468">
        <v>2.598E-2</v>
      </c>
      <c r="T9" s="469">
        <v>1.175E-2</v>
      </c>
      <c r="U9" s="469">
        <v>7.0930000000000007E-2</v>
      </c>
      <c r="V9" s="469">
        <v>0.13897000000000001</v>
      </c>
      <c r="W9" s="469">
        <v>0.33484999999999998</v>
      </c>
      <c r="X9" s="469">
        <v>0.34783999999999998</v>
      </c>
      <c r="Y9" s="469">
        <v>6.9690000000000002E-2</v>
      </c>
      <c r="Z9" s="468">
        <v>1.315E-2</v>
      </c>
      <c r="AA9" s="469">
        <v>1.025E-2</v>
      </c>
      <c r="AB9" s="469">
        <v>7.8009999999999996E-2</v>
      </c>
      <c r="AC9" s="469">
        <v>0.20005999999999999</v>
      </c>
      <c r="AD9" s="469">
        <v>0.44064999999999999</v>
      </c>
      <c r="AE9" s="469">
        <v>0.19317999999999999</v>
      </c>
      <c r="AF9" s="471">
        <v>6.4699999999999994E-2</v>
      </c>
      <c r="AG9" s="425" t="s">
        <v>65</v>
      </c>
      <c r="AH9" s="468">
        <v>2.9299999999999999E-3</v>
      </c>
      <c r="AI9" s="469">
        <v>8.2369999999999999E-2</v>
      </c>
      <c r="AJ9" s="469">
        <v>0.24229000000000001</v>
      </c>
      <c r="AK9" s="469">
        <v>0.34693000000000002</v>
      </c>
      <c r="AL9" s="469">
        <v>0.19336999999999999</v>
      </c>
      <c r="AM9" s="469">
        <v>0.11111</v>
      </c>
      <c r="AN9" s="469">
        <v>2.1010000000000001E-2</v>
      </c>
      <c r="AO9" s="468">
        <v>2.1409999999999998E-2</v>
      </c>
      <c r="AP9" s="469">
        <v>2.3310000000000001E-2</v>
      </c>
      <c r="AQ9" s="469">
        <v>7.4690000000000006E-2</v>
      </c>
      <c r="AR9" s="469">
        <v>0.16983999999999999</v>
      </c>
      <c r="AS9" s="469">
        <v>0.34443000000000001</v>
      </c>
      <c r="AT9" s="469">
        <v>0.27783000000000002</v>
      </c>
      <c r="AU9" s="471">
        <v>8.8489999999999999E-2</v>
      </c>
      <c r="AV9" s="369" t="s">
        <v>65</v>
      </c>
      <c r="AW9" s="468" t="s">
        <v>472</v>
      </c>
      <c r="AX9" s="469">
        <v>0.18966</v>
      </c>
      <c r="AY9" s="469">
        <v>0.43103000000000002</v>
      </c>
      <c r="AZ9" s="469">
        <v>0.35344999999999999</v>
      </c>
      <c r="BA9" s="469">
        <v>2.5860000000000001E-2</v>
      </c>
      <c r="BB9" s="469" t="s">
        <v>472</v>
      </c>
      <c r="BC9" s="469" t="s">
        <v>472</v>
      </c>
      <c r="BD9" s="468">
        <v>4.8199999999999996E-3</v>
      </c>
      <c r="BE9" s="469">
        <v>9.1569999999999999E-2</v>
      </c>
      <c r="BF9" s="469">
        <v>0.2</v>
      </c>
      <c r="BG9" s="469">
        <v>0.40361000000000002</v>
      </c>
      <c r="BH9" s="469">
        <v>0.26145000000000002</v>
      </c>
      <c r="BI9" s="469">
        <v>3.6139999999999999E-2</v>
      </c>
      <c r="BJ9" s="471">
        <v>2.4099999999999998E-3</v>
      </c>
      <c r="BK9" s="629"/>
    </row>
    <row r="10" spans="1:68" s="57" customFormat="1" ht="24.95" customHeight="1">
      <c r="A10" s="425" t="s">
        <v>66</v>
      </c>
      <c r="B10" s="317">
        <v>29241</v>
      </c>
      <c r="C10" s="310">
        <v>0.30209999999999998</v>
      </c>
      <c r="D10" s="468">
        <v>6.43E-3</v>
      </c>
      <c r="E10" s="469">
        <v>0.16470000000000001</v>
      </c>
      <c r="F10" s="469">
        <v>0.25231999999999999</v>
      </c>
      <c r="G10" s="469">
        <v>0.19195999999999999</v>
      </c>
      <c r="H10" s="469">
        <v>0.14957999999999999</v>
      </c>
      <c r="I10" s="469">
        <v>0.12748999999999999</v>
      </c>
      <c r="J10" s="469">
        <v>0.10752</v>
      </c>
      <c r="K10" s="468">
        <v>9.7000000000000005E-4</v>
      </c>
      <c r="L10" s="469">
        <v>1.9359999999999999E-2</v>
      </c>
      <c r="M10" s="469">
        <v>6.3890000000000002E-2</v>
      </c>
      <c r="N10" s="469">
        <v>0.11617</v>
      </c>
      <c r="O10" s="469">
        <v>0.27106000000000002</v>
      </c>
      <c r="P10" s="469">
        <v>0.25459999999999999</v>
      </c>
      <c r="Q10" s="310">
        <v>0.27395999999999998</v>
      </c>
      <c r="R10" s="444" t="s">
        <v>66</v>
      </c>
      <c r="S10" s="468">
        <v>1.5049999999999999E-2</v>
      </c>
      <c r="T10" s="469">
        <v>3.7819999999999999E-2</v>
      </c>
      <c r="U10" s="469">
        <v>0.10073</v>
      </c>
      <c r="V10" s="469">
        <v>9.2630000000000004E-2</v>
      </c>
      <c r="W10" s="469">
        <v>0.24951999999999999</v>
      </c>
      <c r="X10" s="469">
        <v>0.27615000000000001</v>
      </c>
      <c r="Y10" s="469">
        <v>0.2281</v>
      </c>
      <c r="Z10" s="468">
        <v>4.1799999999999997E-3</v>
      </c>
      <c r="AA10" s="469">
        <v>1.882E-2</v>
      </c>
      <c r="AB10" s="469">
        <v>5.3679999999999999E-2</v>
      </c>
      <c r="AC10" s="469">
        <v>7.7729999999999994E-2</v>
      </c>
      <c r="AD10" s="469">
        <v>0.28442000000000001</v>
      </c>
      <c r="AE10" s="469">
        <v>0.30532999999999999</v>
      </c>
      <c r="AF10" s="471">
        <v>0.25584000000000001</v>
      </c>
      <c r="AG10" s="425" t="s">
        <v>66</v>
      </c>
      <c r="AH10" s="468">
        <v>4.1000000000000003E-3</v>
      </c>
      <c r="AI10" s="469">
        <v>0.24106</v>
      </c>
      <c r="AJ10" s="469">
        <v>0.3407</v>
      </c>
      <c r="AK10" s="469">
        <v>0.23291999999999999</v>
      </c>
      <c r="AL10" s="469">
        <v>8.9929999999999996E-2</v>
      </c>
      <c r="AM10" s="469">
        <v>5.3069999999999999E-2</v>
      </c>
      <c r="AN10" s="469">
        <v>3.8219999999999997E-2</v>
      </c>
      <c r="AO10" s="468">
        <v>1.455E-2</v>
      </c>
      <c r="AP10" s="469">
        <v>2.6669999999999999E-2</v>
      </c>
      <c r="AQ10" s="469">
        <v>9.3329999999999996E-2</v>
      </c>
      <c r="AR10" s="469">
        <v>0.16485</v>
      </c>
      <c r="AS10" s="469">
        <v>0.21939</v>
      </c>
      <c r="AT10" s="469">
        <v>0.19152</v>
      </c>
      <c r="AU10" s="471">
        <v>0.28970000000000001</v>
      </c>
      <c r="AV10" s="369" t="s">
        <v>66</v>
      </c>
      <c r="AW10" s="468" t="s">
        <v>472</v>
      </c>
      <c r="AX10" s="469" t="s">
        <v>472</v>
      </c>
      <c r="AY10" s="469" t="s">
        <v>472</v>
      </c>
      <c r="AZ10" s="469" t="s">
        <v>472</v>
      </c>
      <c r="BA10" s="469" t="s">
        <v>472</v>
      </c>
      <c r="BB10" s="469" t="s">
        <v>472</v>
      </c>
      <c r="BC10" s="469" t="s">
        <v>472</v>
      </c>
      <c r="BD10" s="468">
        <v>9.8300000000000002E-3</v>
      </c>
      <c r="BE10" s="469">
        <v>0.10718</v>
      </c>
      <c r="BF10" s="469">
        <v>0.31367</v>
      </c>
      <c r="BG10" s="469">
        <v>0.38151000000000002</v>
      </c>
      <c r="BH10" s="469">
        <v>0.15437999999999999</v>
      </c>
      <c r="BI10" s="469">
        <v>2.7529999999999999E-2</v>
      </c>
      <c r="BJ10" s="471">
        <v>5.8999999999999999E-3</v>
      </c>
      <c r="BK10" s="629"/>
    </row>
    <row r="11" spans="1:68" s="57" customFormat="1" ht="24.95" customHeight="1">
      <c r="A11" s="425" t="s">
        <v>67</v>
      </c>
      <c r="B11" s="317">
        <v>266195</v>
      </c>
      <c r="C11" s="310">
        <v>0.79313</v>
      </c>
      <c r="D11" s="468">
        <v>4.8840000000000001E-2</v>
      </c>
      <c r="E11" s="469">
        <v>4.2720000000000001E-2</v>
      </c>
      <c r="F11" s="469">
        <v>0.14136000000000001</v>
      </c>
      <c r="G11" s="469">
        <v>0.26132</v>
      </c>
      <c r="H11" s="469">
        <v>0.30587999999999999</v>
      </c>
      <c r="I11" s="469">
        <v>0.14696000000000001</v>
      </c>
      <c r="J11" s="469">
        <v>5.2929999999999998E-2</v>
      </c>
      <c r="K11" s="468">
        <v>0.1903</v>
      </c>
      <c r="L11" s="469">
        <v>1.447E-2</v>
      </c>
      <c r="M11" s="469">
        <v>8.4769999999999998E-2</v>
      </c>
      <c r="N11" s="469">
        <v>0.19569</v>
      </c>
      <c r="O11" s="469">
        <v>0.31641000000000002</v>
      </c>
      <c r="P11" s="469">
        <v>0.14688000000000001</v>
      </c>
      <c r="Q11" s="310">
        <v>5.1470000000000002E-2</v>
      </c>
      <c r="R11" s="444" t="s">
        <v>67</v>
      </c>
      <c r="S11" s="468">
        <v>0.12282999999999999</v>
      </c>
      <c r="T11" s="469">
        <v>2.0480000000000002E-2</v>
      </c>
      <c r="U11" s="469">
        <v>7.9719999999999999E-2</v>
      </c>
      <c r="V11" s="469">
        <v>0.1651</v>
      </c>
      <c r="W11" s="469">
        <v>0.33522999999999997</v>
      </c>
      <c r="X11" s="469">
        <v>0.20383000000000001</v>
      </c>
      <c r="Y11" s="469">
        <v>7.2800000000000004E-2</v>
      </c>
      <c r="Z11" s="468">
        <v>4.1540000000000001E-2</v>
      </c>
      <c r="AA11" s="469">
        <v>8.8599999999999998E-3</v>
      </c>
      <c r="AB11" s="469">
        <v>6.3869999999999996E-2</v>
      </c>
      <c r="AC11" s="469">
        <v>0.18828</v>
      </c>
      <c r="AD11" s="469">
        <v>0.42331999999999997</v>
      </c>
      <c r="AE11" s="469">
        <v>0.19713</v>
      </c>
      <c r="AF11" s="471">
        <v>7.6999999999999999E-2</v>
      </c>
      <c r="AG11" s="425" t="s">
        <v>67</v>
      </c>
      <c r="AH11" s="468">
        <v>1.166E-2</v>
      </c>
      <c r="AI11" s="469">
        <v>7.5620000000000007E-2</v>
      </c>
      <c r="AJ11" s="469">
        <v>0.22228999999999999</v>
      </c>
      <c r="AK11" s="469">
        <v>0.34397</v>
      </c>
      <c r="AL11" s="469">
        <v>0.21512999999999999</v>
      </c>
      <c r="AM11" s="469">
        <v>0.10088999999999999</v>
      </c>
      <c r="AN11" s="469">
        <v>3.0439999999999998E-2</v>
      </c>
      <c r="AO11" s="468">
        <v>8.3610000000000004E-2</v>
      </c>
      <c r="AP11" s="469">
        <v>2.349E-2</v>
      </c>
      <c r="AQ11" s="469">
        <v>8.7209999999999996E-2</v>
      </c>
      <c r="AR11" s="469">
        <v>0.25535999999999998</v>
      </c>
      <c r="AS11" s="469">
        <v>0.34555000000000002</v>
      </c>
      <c r="AT11" s="469">
        <v>0.14302000000000001</v>
      </c>
      <c r="AU11" s="471">
        <v>6.1769999999999999E-2</v>
      </c>
      <c r="AV11" s="369" t="s">
        <v>67</v>
      </c>
      <c r="AW11" s="468">
        <v>0.46462999999999999</v>
      </c>
      <c r="AX11" s="469">
        <v>0.29582000000000003</v>
      </c>
      <c r="AY11" s="469">
        <v>0.11254</v>
      </c>
      <c r="AZ11" s="469">
        <v>8.6819999999999994E-2</v>
      </c>
      <c r="BA11" s="469">
        <v>2.4119999999999999E-2</v>
      </c>
      <c r="BB11" s="469">
        <v>1.447E-2</v>
      </c>
      <c r="BC11" s="469">
        <v>1.6100000000000001E-3</v>
      </c>
      <c r="BD11" s="468">
        <v>9.1619999999999993E-2</v>
      </c>
      <c r="BE11" s="469">
        <v>5.4489999999999997E-2</v>
      </c>
      <c r="BF11" s="469">
        <v>0.18024000000000001</v>
      </c>
      <c r="BG11" s="469">
        <v>0.33173999999999998</v>
      </c>
      <c r="BH11" s="469">
        <v>0.19520999999999999</v>
      </c>
      <c r="BI11" s="469">
        <v>5.2690000000000001E-2</v>
      </c>
      <c r="BJ11" s="471">
        <v>9.4009999999999996E-2</v>
      </c>
      <c r="BK11" s="629"/>
    </row>
    <row r="12" spans="1:68" s="57" customFormat="1" ht="24.95" customHeight="1">
      <c r="A12" s="425" t="s">
        <v>68</v>
      </c>
      <c r="B12" s="317">
        <v>29792</v>
      </c>
      <c r="C12" s="310">
        <v>0.88827999999999996</v>
      </c>
      <c r="D12" s="468">
        <v>1.323E-2</v>
      </c>
      <c r="E12" s="469">
        <v>7.22E-2</v>
      </c>
      <c r="F12" s="469">
        <v>0.10221</v>
      </c>
      <c r="G12" s="469">
        <v>0.24124000000000001</v>
      </c>
      <c r="H12" s="469">
        <v>0.29132000000000002</v>
      </c>
      <c r="I12" s="469">
        <v>0.20351</v>
      </c>
      <c r="J12" s="469">
        <v>7.6300000000000007E-2</v>
      </c>
      <c r="K12" s="468">
        <v>2.0600000000000002E-3</v>
      </c>
      <c r="L12" s="469">
        <v>2.265E-2</v>
      </c>
      <c r="M12" s="469">
        <v>8.1320000000000003E-2</v>
      </c>
      <c r="N12" s="469">
        <v>0.26556999999999997</v>
      </c>
      <c r="O12" s="469">
        <v>0.32990000000000003</v>
      </c>
      <c r="P12" s="469">
        <v>0.12609000000000001</v>
      </c>
      <c r="Q12" s="310">
        <v>0.17241000000000001</v>
      </c>
      <c r="R12" s="444" t="s">
        <v>68</v>
      </c>
      <c r="S12" s="468">
        <v>4.0489999999999998E-2</v>
      </c>
      <c r="T12" s="469">
        <v>1.881E-2</v>
      </c>
      <c r="U12" s="469">
        <v>6.923E-2</v>
      </c>
      <c r="V12" s="469">
        <v>0.16405</v>
      </c>
      <c r="W12" s="469">
        <v>0.32314999999999999</v>
      </c>
      <c r="X12" s="469">
        <v>0.30093999999999999</v>
      </c>
      <c r="Y12" s="469">
        <v>8.3330000000000001E-2</v>
      </c>
      <c r="Z12" s="468">
        <v>1.214E-2</v>
      </c>
      <c r="AA12" s="469">
        <v>5.7000000000000002E-3</v>
      </c>
      <c r="AB12" s="469">
        <v>3.6749999999999998E-2</v>
      </c>
      <c r="AC12" s="469">
        <v>0.15609000000000001</v>
      </c>
      <c r="AD12" s="469">
        <v>0.36445</v>
      </c>
      <c r="AE12" s="469">
        <v>0.29898000000000002</v>
      </c>
      <c r="AF12" s="471">
        <v>0.12587999999999999</v>
      </c>
      <c r="AG12" s="425" t="s">
        <v>68</v>
      </c>
      <c r="AH12" s="468">
        <v>6.6E-3</v>
      </c>
      <c r="AI12" s="469">
        <v>9.0889999999999999E-2</v>
      </c>
      <c r="AJ12" s="469">
        <v>0.16833999999999999</v>
      </c>
      <c r="AK12" s="469">
        <v>0.33512999999999998</v>
      </c>
      <c r="AL12" s="469">
        <v>0.23935000000000001</v>
      </c>
      <c r="AM12" s="469">
        <v>0.13153000000000001</v>
      </c>
      <c r="AN12" s="469">
        <v>2.818E-2</v>
      </c>
      <c r="AO12" s="468">
        <v>2.913E-2</v>
      </c>
      <c r="AP12" s="469">
        <v>1.5779999999999999E-2</v>
      </c>
      <c r="AQ12" s="469">
        <v>3.8830000000000003E-2</v>
      </c>
      <c r="AR12" s="469">
        <v>0.21238000000000001</v>
      </c>
      <c r="AS12" s="469">
        <v>0.34587000000000001</v>
      </c>
      <c r="AT12" s="469">
        <v>0.26213999999999998</v>
      </c>
      <c r="AU12" s="471">
        <v>9.5869999999999997E-2</v>
      </c>
      <c r="AV12" s="369" t="s">
        <v>68</v>
      </c>
      <c r="AW12" s="468">
        <v>8.7299999999999999E-3</v>
      </c>
      <c r="AX12" s="469">
        <v>0.85153000000000001</v>
      </c>
      <c r="AY12" s="469">
        <v>9.1700000000000004E-2</v>
      </c>
      <c r="AZ12" s="469">
        <v>4.8030000000000003E-2</v>
      </c>
      <c r="BA12" s="469" t="s">
        <v>472</v>
      </c>
      <c r="BB12" s="469" t="s">
        <v>472</v>
      </c>
      <c r="BC12" s="469" t="s">
        <v>472</v>
      </c>
      <c r="BD12" s="468">
        <v>1.3129999999999999E-2</v>
      </c>
      <c r="BE12" s="469">
        <v>0.13508000000000001</v>
      </c>
      <c r="BF12" s="469">
        <v>0.17072999999999999</v>
      </c>
      <c r="BG12" s="469">
        <v>0.43340000000000001</v>
      </c>
      <c r="BH12" s="469">
        <v>0.2364</v>
      </c>
      <c r="BI12" s="469">
        <v>7.4999999999999997E-3</v>
      </c>
      <c r="BJ12" s="471">
        <v>3.7499999999999999E-3</v>
      </c>
      <c r="BK12" s="629"/>
    </row>
    <row r="13" spans="1:68" s="57" customFormat="1" ht="24.95" customHeight="1">
      <c r="A13" s="425" t="s">
        <v>69</v>
      </c>
      <c r="B13" s="317">
        <v>394272</v>
      </c>
      <c r="C13" s="310">
        <v>0.82220000000000004</v>
      </c>
      <c r="D13" s="468">
        <v>3.4729999999999997E-2</v>
      </c>
      <c r="E13" s="469">
        <v>7.2160000000000002E-2</v>
      </c>
      <c r="F13" s="469">
        <v>0.1527</v>
      </c>
      <c r="G13" s="469">
        <v>0.26679999999999998</v>
      </c>
      <c r="H13" s="469">
        <v>0.28495999999999999</v>
      </c>
      <c r="I13" s="469">
        <v>0.14071</v>
      </c>
      <c r="J13" s="469">
        <v>4.7940000000000003E-2</v>
      </c>
      <c r="K13" s="468">
        <v>8.0439999999999998E-2</v>
      </c>
      <c r="L13" s="469">
        <v>6.0589999999999998E-2</v>
      </c>
      <c r="M13" s="469">
        <v>0.15243000000000001</v>
      </c>
      <c r="N13" s="469">
        <v>0.25940000000000002</v>
      </c>
      <c r="O13" s="469">
        <v>0.27784999999999999</v>
      </c>
      <c r="P13" s="469">
        <v>0.11446000000000001</v>
      </c>
      <c r="Q13" s="310">
        <v>5.4829999999999997E-2</v>
      </c>
      <c r="R13" s="444" t="s">
        <v>69</v>
      </c>
      <c r="S13" s="468">
        <v>7.85E-2</v>
      </c>
      <c r="T13" s="469">
        <v>3.1489999999999997E-2</v>
      </c>
      <c r="U13" s="469">
        <v>9.2280000000000001E-2</v>
      </c>
      <c r="V13" s="469">
        <v>0.17449000000000001</v>
      </c>
      <c r="W13" s="469">
        <v>0.33929999999999999</v>
      </c>
      <c r="X13" s="469">
        <v>0.21054999999999999</v>
      </c>
      <c r="Y13" s="469">
        <v>7.3380000000000001E-2</v>
      </c>
      <c r="Z13" s="468">
        <v>2.6939999999999999E-2</v>
      </c>
      <c r="AA13" s="469">
        <v>2.24E-2</v>
      </c>
      <c r="AB13" s="469">
        <v>6.8940000000000001E-2</v>
      </c>
      <c r="AC13" s="469">
        <v>0.19092000000000001</v>
      </c>
      <c r="AD13" s="469">
        <v>0.41392000000000001</v>
      </c>
      <c r="AE13" s="469">
        <v>0.20849999999999999</v>
      </c>
      <c r="AF13" s="471">
        <v>6.8379999999999996E-2</v>
      </c>
      <c r="AG13" s="425" t="s">
        <v>69</v>
      </c>
      <c r="AH13" s="468">
        <v>1.542E-2</v>
      </c>
      <c r="AI13" s="469">
        <v>0.10002999999999999</v>
      </c>
      <c r="AJ13" s="469">
        <v>0.21865000000000001</v>
      </c>
      <c r="AK13" s="469">
        <v>0.34603</v>
      </c>
      <c r="AL13" s="469">
        <v>0.19961000000000001</v>
      </c>
      <c r="AM13" s="469">
        <v>9.2950000000000005E-2</v>
      </c>
      <c r="AN13" s="469">
        <v>2.7320000000000001E-2</v>
      </c>
      <c r="AO13" s="468">
        <v>5.0169999999999999E-2</v>
      </c>
      <c r="AP13" s="469">
        <v>9.4890000000000002E-2</v>
      </c>
      <c r="AQ13" s="469">
        <v>0.15436</v>
      </c>
      <c r="AR13" s="469">
        <v>0.23658000000000001</v>
      </c>
      <c r="AS13" s="469">
        <v>0.27689999999999998</v>
      </c>
      <c r="AT13" s="469">
        <v>0.12559999999999999</v>
      </c>
      <c r="AU13" s="471">
        <v>6.1499999999999999E-2</v>
      </c>
      <c r="AV13" s="369" t="s">
        <v>69</v>
      </c>
      <c r="AW13" s="468">
        <v>0.10455</v>
      </c>
      <c r="AX13" s="469">
        <v>0.66993000000000003</v>
      </c>
      <c r="AY13" s="469">
        <v>0.14774999999999999</v>
      </c>
      <c r="AZ13" s="469">
        <v>6.3079999999999997E-2</v>
      </c>
      <c r="BA13" s="469">
        <v>1.123E-2</v>
      </c>
      <c r="BB13" s="469">
        <v>3.46E-3</v>
      </c>
      <c r="BC13" s="469" t="s">
        <v>472</v>
      </c>
      <c r="BD13" s="468">
        <v>3.202E-2</v>
      </c>
      <c r="BE13" s="469">
        <v>0.13472000000000001</v>
      </c>
      <c r="BF13" s="469">
        <v>0.23860999999999999</v>
      </c>
      <c r="BG13" s="469">
        <v>0.32684999999999997</v>
      </c>
      <c r="BH13" s="469">
        <v>0.21845000000000001</v>
      </c>
      <c r="BI13" s="469">
        <v>3.9849999999999997E-2</v>
      </c>
      <c r="BJ13" s="471">
        <v>9.4900000000000002E-3</v>
      </c>
      <c r="BK13" s="629"/>
    </row>
    <row r="14" spans="1:68" s="57" customFormat="1" ht="24.95" customHeight="1">
      <c r="A14" s="425" t="s">
        <v>70</v>
      </c>
      <c r="B14" s="317">
        <v>682340</v>
      </c>
      <c r="C14" s="310">
        <v>0.84131999999999996</v>
      </c>
      <c r="D14" s="468">
        <v>3.3029999999999997E-2</v>
      </c>
      <c r="E14" s="469">
        <v>5.3850000000000002E-2</v>
      </c>
      <c r="F14" s="469">
        <v>0.15110000000000001</v>
      </c>
      <c r="G14" s="469">
        <v>0.25658999999999998</v>
      </c>
      <c r="H14" s="469">
        <v>0.29365999999999998</v>
      </c>
      <c r="I14" s="469">
        <v>0.16003999999999999</v>
      </c>
      <c r="J14" s="469">
        <v>5.1720000000000002E-2</v>
      </c>
      <c r="K14" s="468">
        <v>0.15504000000000001</v>
      </c>
      <c r="L14" s="469">
        <v>1.8530000000000001E-2</v>
      </c>
      <c r="M14" s="469">
        <v>0.10667</v>
      </c>
      <c r="N14" s="469">
        <v>0.19728999999999999</v>
      </c>
      <c r="O14" s="469">
        <v>0.24525</v>
      </c>
      <c r="P14" s="469">
        <v>0.1971</v>
      </c>
      <c r="Q14" s="310">
        <v>8.0119999999999997E-2</v>
      </c>
      <c r="R14" s="444" t="s">
        <v>70</v>
      </c>
      <c r="S14" s="468">
        <v>5.3650000000000003E-2</v>
      </c>
      <c r="T14" s="469">
        <v>1.891E-2</v>
      </c>
      <c r="U14" s="469">
        <v>9.0410000000000004E-2</v>
      </c>
      <c r="V14" s="469">
        <v>0.17254</v>
      </c>
      <c r="W14" s="469">
        <v>0.36815999999999999</v>
      </c>
      <c r="X14" s="469">
        <v>0.2218</v>
      </c>
      <c r="Y14" s="469">
        <v>7.4529999999999999E-2</v>
      </c>
      <c r="Z14" s="468">
        <v>2.359E-2</v>
      </c>
      <c r="AA14" s="469">
        <v>1.3129999999999999E-2</v>
      </c>
      <c r="AB14" s="469">
        <v>7.7600000000000002E-2</v>
      </c>
      <c r="AC14" s="469">
        <v>0.19386</v>
      </c>
      <c r="AD14" s="469">
        <v>0.40856999999999999</v>
      </c>
      <c r="AE14" s="469">
        <v>0.21303</v>
      </c>
      <c r="AF14" s="471">
        <v>7.0220000000000005E-2</v>
      </c>
      <c r="AG14" s="425" t="s">
        <v>70</v>
      </c>
      <c r="AH14" s="468">
        <v>1.0540000000000001E-2</v>
      </c>
      <c r="AI14" s="469">
        <v>7.7090000000000006E-2</v>
      </c>
      <c r="AJ14" s="469">
        <v>0.21934000000000001</v>
      </c>
      <c r="AK14" s="469">
        <v>0.33035999999999999</v>
      </c>
      <c r="AL14" s="469">
        <v>0.21562000000000001</v>
      </c>
      <c r="AM14" s="469">
        <v>0.11473999999999999</v>
      </c>
      <c r="AN14" s="469">
        <v>3.2309999999999998E-2</v>
      </c>
      <c r="AO14" s="468">
        <v>6.6309999999999994E-2</v>
      </c>
      <c r="AP14" s="469">
        <v>4.4720000000000003E-2</v>
      </c>
      <c r="AQ14" s="469">
        <v>0.12016</v>
      </c>
      <c r="AR14" s="469">
        <v>0.23580000000000001</v>
      </c>
      <c r="AS14" s="469">
        <v>0.33561000000000002</v>
      </c>
      <c r="AT14" s="469">
        <v>0.14015</v>
      </c>
      <c r="AU14" s="471">
        <v>5.7250000000000002E-2</v>
      </c>
      <c r="AV14" s="369" t="s">
        <v>70</v>
      </c>
      <c r="AW14" s="468">
        <v>0.11901</v>
      </c>
      <c r="AX14" s="469">
        <v>0.61106000000000005</v>
      </c>
      <c r="AY14" s="469">
        <v>0.18526000000000001</v>
      </c>
      <c r="AZ14" s="469">
        <v>7.3109999999999994E-2</v>
      </c>
      <c r="BA14" s="469">
        <v>0.01</v>
      </c>
      <c r="BB14" s="469">
        <v>1.4499999999999999E-3</v>
      </c>
      <c r="BC14" s="469">
        <v>1.2E-4</v>
      </c>
      <c r="BD14" s="468">
        <v>0.16025</v>
      </c>
      <c r="BE14" s="469">
        <v>0.16177</v>
      </c>
      <c r="BF14" s="469">
        <v>0.14721000000000001</v>
      </c>
      <c r="BG14" s="469">
        <v>0.26679999999999998</v>
      </c>
      <c r="BH14" s="469">
        <v>0.19003999999999999</v>
      </c>
      <c r="BI14" s="469">
        <v>5.8709999999999998E-2</v>
      </c>
      <c r="BJ14" s="471">
        <v>1.5219999999999999E-2</v>
      </c>
      <c r="BK14" s="629"/>
    </row>
    <row r="15" spans="1:68" s="57" customFormat="1" ht="24.95" customHeight="1">
      <c r="A15" s="425" t="s">
        <v>71</v>
      </c>
      <c r="B15" s="317">
        <v>178756</v>
      </c>
      <c r="C15" s="310">
        <v>0.71404999999999996</v>
      </c>
      <c r="D15" s="468">
        <v>8.3169999999999994E-2</v>
      </c>
      <c r="E15" s="469">
        <v>5.1790000000000003E-2</v>
      </c>
      <c r="F15" s="469">
        <v>0.12725</v>
      </c>
      <c r="G15" s="469">
        <v>0.25130000000000002</v>
      </c>
      <c r="H15" s="469">
        <v>0.28105999999999998</v>
      </c>
      <c r="I15" s="469">
        <v>0.15414</v>
      </c>
      <c r="J15" s="469">
        <v>5.1290000000000002E-2</v>
      </c>
      <c r="K15" s="468">
        <v>0.28871999999999998</v>
      </c>
      <c r="L15" s="469">
        <v>7.3169999999999999E-2</v>
      </c>
      <c r="M15" s="469">
        <v>0.1123</v>
      </c>
      <c r="N15" s="469">
        <v>0.19925999999999999</v>
      </c>
      <c r="O15" s="469">
        <v>0.19675999999999999</v>
      </c>
      <c r="P15" s="469">
        <v>9.0319999999999998E-2</v>
      </c>
      <c r="Q15" s="310">
        <v>3.9469999999999998E-2</v>
      </c>
      <c r="R15" s="444" t="s">
        <v>71</v>
      </c>
      <c r="S15" s="468">
        <v>0.16786000000000001</v>
      </c>
      <c r="T15" s="469">
        <v>2.163E-2</v>
      </c>
      <c r="U15" s="469">
        <v>8.863E-2</v>
      </c>
      <c r="V15" s="469">
        <v>0.16517999999999999</v>
      </c>
      <c r="W15" s="469">
        <v>0.31497000000000003</v>
      </c>
      <c r="X15" s="469">
        <v>0.18417</v>
      </c>
      <c r="Y15" s="469">
        <v>5.7549999999999997E-2</v>
      </c>
      <c r="Z15" s="468">
        <v>3.9320000000000001E-2</v>
      </c>
      <c r="AA15" s="469">
        <v>1.346E-2</v>
      </c>
      <c r="AB15" s="469">
        <v>6.7449999999999996E-2</v>
      </c>
      <c r="AC15" s="469">
        <v>0.19295999999999999</v>
      </c>
      <c r="AD15" s="469">
        <v>0.39079000000000003</v>
      </c>
      <c r="AE15" s="469">
        <v>0.21915999999999999</v>
      </c>
      <c r="AF15" s="471">
        <v>7.6869999999999994E-2</v>
      </c>
      <c r="AG15" s="425" t="s">
        <v>71</v>
      </c>
      <c r="AH15" s="468">
        <v>5.7549999999999997E-2</v>
      </c>
      <c r="AI15" s="469">
        <v>8.5709999999999995E-2</v>
      </c>
      <c r="AJ15" s="469">
        <v>0.19023999999999999</v>
      </c>
      <c r="AK15" s="469">
        <v>0.33237</v>
      </c>
      <c r="AL15" s="469">
        <v>0.19599</v>
      </c>
      <c r="AM15" s="469">
        <v>0.10831</v>
      </c>
      <c r="AN15" s="469">
        <v>2.9819999999999999E-2</v>
      </c>
      <c r="AO15" s="468">
        <v>8.5449999999999998E-2</v>
      </c>
      <c r="AP15" s="469">
        <v>4.2450000000000002E-2</v>
      </c>
      <c r="AQ15" s="469">
        <v>0.12189</v>
      </c>
      <c r="AR15" s="469">
        <v>0.27285999999999999</v>
      </c>
      <c r="AS15" s="469">
        <v>0.29429</v>
      </c>
      <c r="AT15" s="469">
        <v>0.12039</v>
      </c>
      <c r="AU15" s="471">
        <v>6.2649999999999997E-2</v>
      </c>
      <c r="AV15" s="369" t="s">
        <v>71</v>
      </c>
      <c r="AW15" s="468">
        <v>0.58545999999999998</v>
      </c>
      <c r="AX15" s="469">
        <v>0.2492</v>
      </c>
      <c r="AY15" s="469">
        <v>0.13099</v>
      </c>
      <c r="AZ15" s="469">
        <v>2.8750000000000001E-2</v>
      </c>
      <c r="BA15" s="469">
        <v>5.5900000000000004E-3</v>
      </c>
      <c r="BB15" s="469" t="s">
        <v>472</v>
      </c>
      <c r="BC15" s="469" t="s">
        <v>472</v>
      </c>
      <c r="BD15" s="468">
        <v>0.11572</v>
      </c>
      <c r="BE15" s="469">
        <v>0.11244999999999999</v>
      </c>
      <c r="BF15" s="469">
        <v>0.17466999999999999</v>
      </c>
      <c r="BG15" s="469">
        <v>0.29038999999999998</v>
      </c>
      <c r="BH15" s="469">
        <v>0.23907999999999999</v>
      </c>
      <c r="BI15" s="469">
        <v>4.1480000000000003E-2</v>
      </c>
      <c r="BJ15" s="471">
        <v>2.6200000000000001E-2</v>
      </c>
      <c r="BK15" s="629"/>
    </row>
    <row r="16" spans="1:68" s="57" customFormat="1" ht="24.95" customHeight="1">
      <c r="A16" s="425" t="s">
        <v>72</v>
      </c>
      <c r="B16" s="317">
        <v>30400</v>
      </c>
      <c r="C16" s="310">
        <v>0.33421000000000001</v>
      </c>
      <c r="D16" s="468">
        <v>0.15043000000000001</v>
      </c>
      <c r="E16" s="469">
        <v>3.27E-2</v>
      </c>
      <c r="F16" s="469">
        <v>9.7470000000000001E-2</v>
      </c>
      <c r="G16" s="469">
        <v>0.18576000000000001</v>
      </c>
      <c r="H16" s="469">
        <v>0.30364999999999998</v>
      </c>
      <c r="I16" s="469">
        <v>0.17760000000000001</v>
      </c>
      <c r="J16" s="469">
        <v>5.2400000000000002E-2</v>
      </c>
      <c r="K16" s="468">
        <v>0.30609999999999998</v>
      </c>
      <c r="L16" s="469">
        <v>1.1379999999999999E-2</v>
      </c>
      <c r="M16" s="469">
        <v>7.0319999999999994E-2</v>
      </c>
      <c r="N16" s="469">
        <v>0.1303</v>
      </c>
      <c r="O16" s="469">
        <v>0.24404999999999999</v>
      </c>
      <c r="P16" s="469">
        <v>0.15512000000000001</v>
      </c>
      <c r="Q16" s="310">
        <v>8.2729999999999998E-2</v>
      </c>
      <c r="R16" s="444" t="s">
        <v>72</v>
      </c>
      <c r="S16" s="468">
        <v>0.27113999999999999</v>
      </c>
      <c r="T16" s="469">
        <v>1.478E-2</v>
      </c>
      <c r="U16" s="469">
        <v>4.258E-2</v>
      </c>
      <c r="V16" s="469">
        <v>8.8999999999999996E-2</v>
      </c>
      <c r="W16" s="469">
        <v>0.37108000000000002</v>
      </c>
      <c r="X16" s="469">
        <v>0.16499</v>
      </c>
      <c r="Y16" s="469">
        <v>4.6420000000000003E-2</v>
      </c>
      <c r="Z16" s="468">
        <v>5.6410000000000002E-2</v>
      </c>
      <c r="AA16" s="469">
        <v>1.3979999999999999E-2</v>
      </c>
      <c r="AB16" s="469">
        <v>6.4850000000000005E-2</v>
      </c>
      <c r="AC16" s="469">
        <v>0.17504</v>
      </c>
      <c r="AD16" s="469">
        <v>0.37587999999999999</v>
      </c>
      <c r="AE16" s="469">
        <v>0.24307999999999999</v>
      </c>
      <c r="AF16" s="471">
        <v>7.0760000000000003E-2</v>
      </c>
      <c r="AG16" s="425" t="s">
        <v>72</v>
      </c>
      <c r="AH16" s="468">
        <v>5.0680000000000003E-2</v>
      </c>
      <c r="AI16" s="469">
        <v>6.2440000000000002E-2</v>
      </c>
      <c r="AJ16" s="469">
        <v>0.16206999999999999</v>
      </c>
      <c r="AK16" s="469">
        <v>0.26384999999999997</v>
      </c>
      <c r="AL16" s="469">
        <v>0.28040999999999999</v>
      </c>
      <c r="AM16" s="469">
        <v>0.14402000000000001</v>
      </c>
      <c r="AN16" s="469">
        <v>3.6519999999999997E-2</v>
      </c>
      <c r="AO16" s="468">
        <v>6.7100000000000007E-2</v>
      </c>
      <c r="AP16" s="469">
        <v>1.379E-2</v>
      </c>
      <c r="AQ16" s="469">
        <v>6.9849999999999995E-2</v>
      </c>
      <c r="AR16" s="469">
        <v>0.11581</v>
      </c>
      <c r="AS16" s="469">
        <v>0.27940999999999999</v>
      </c>
      <c r="AT16" s="469">
        <v>0.30881999999999998</v>
      </c>
      <c r="AU16" s="471">
        <v>0.14521999999999999</v>
      </c>
      <c r="AV16" s="369" t="s">
        <v>72</v>
      </c>
      <c r="AW16" s="468">
        <v>0.97909999999999997</v>
      </c>
      <c r="AX16" s="469">
        <v>7.3099999999999997E-3</v>
      </c>
      <c r="AY16" s="469">
        <v>1.0449999999999999E-2</v>
      </c>
      <c r="AZ16" s="469">
        <v>2.0899999999999998E-3</v>
      </c>
      <c r="BA16" s="469">
        <v>5.1999999999999995E-4</v>
      </c>
      <c r="BB16" s="469">
        <v>5.1999999999999995E-4</v>
      </c>
      <c r="BC16" s="469" t="s">
        <v>472</v>
      </c>
      <c r="BD16" s="468">
        <v>0.62695999999999996</v>
      </c>
      <c r="BE16" s="469">
        <v>3.13E-3</v>
      </c>
      <c r="BF16" s="469">
        <v>2.1940000000000001E-2</v>
      </c>
      <c r="BG16" s="469">
        <v>0.12225999999999999</v>
      </c>
      <c r="BH16" s="469">
        <v>0.13793</v>
      </c>
      <c r="BI16" s="469">
        <v>7.8369999999999995E-2</v>
      </c>
      <c r="BJ16" s="471">
        <v>9.4000000000000004E-3</v>
      </c>
      <c r="BK16" s="629"/>
    </row>
    <row r="17" spans="1:63" s="57" customFormat="1" ht="24.95" customHeight="1">
      <c r="A17" s="425" t="s">
        <v>73</v>
      </c>
      <c r="B17" s="317">
        <v>107652</v>
      </c>
      <c r="C17" s="310">
        <v>0.82625999999999999</v>
      </c>
      <c r="D17" s="468">
        <v>5.3760000000000002E-2</v>
      </c>
      <c r="E17" s="469">
        <v>4.4240000000000002E-2</v>
      </c>
      <c r="F17" s="469">
        <v>0.12701999999999999</v>
      </c>
      <c r="G17" s="469">
        <v>0.27781</v>
      </c>
      <c r="H17" s="469">
        <v>0.29892999999999997</v>
      </c>
      <c r="I17" s="469">
        <v>0.15225</v>
      </c>
      <c r="J17" s="469">
        <v>4.5999999999999999E-2</v>
      </c>
      <c r="K17" s="468">
        <v>7.4899999999999994E-2</v>
      </c>
      <c r="L17" s="469">
        <v>2.5680000000000001E-2</v>
      </c>
      <c r="M17" s="469">
        <v>0.11835</v>
      </c>
      <c r="N17" s="469">
        <v>0.30519000000000002</v>
      </c>
      <c r="O17" s="469">
        <v>0.2535</v>
      </c>
      <c r="P17" s="469">
        <v>0.17069999999999999</v>
      </c>
      <c r="Q17" s="310">
        <v>5.169E-2</v>
      </c>
      <c r="R17" s="444" t="s">
        <v>73</v>
      </c>
      <c r="S17" s="468">
        <v>9.98E-2</v>
      </c>
      <c r="T17" s="469">
        <v>3.1050000000000001E-2</v>
      </c>
      <c r="U17" s="469">
        <v>8.6080000000000004E-2</v>
      </c>
      <c r="V17" s="469">
        <v>0.20891000000000001</v>
      </c>
      <c r="W17" s="469">
        <v>0.30647000000000002</v>
      </c>
      <c r="X17" s="469">
        <v>0.19772000000000001</v>
      </c>
      <c r="Y17" s="469">
        <v>6.9970000000000004E-2</v>
      </c>
      <c r="Z17" s="468">
        <v>6.7720000000000002E-2</v>
      </c>
      <c r="AA17" s="469">
        <v>1.1390000000000001E-2</v>
      </c>
      <c r="AB17" s="469">
        <v>6.2480000000000001E-2</v>
      </c>
      <c r="AC17" s="469">
        <v>0.24354999999999999</v>
      </c>
      <c r="AD17" s="469">
        <v>0.37257000000000001</v>
      </c>
      <c r="AE17" s="469">
        <v>0.18431</v>
      </c>
      <c r="AF17" s="471">
        <v>5.7979999999999997E-2</v>
      </c>
      <c r="AG17" s="425" t="s">
        <v>73</v>
      </c>
      <c r="AH17" s="468">
        <v>1.9910000000000001E-2</v>
      </c>
      <c r="AI17" s="469">
        <v>7.3230000000000003E-2</v>
      </c>
      <c r="AJ17" s="469">
        <v>0.20069000000000001</v>
      </c>
      <c r="AK17" s="469">
        <v>0.33045999999999998</v>
      </c>
      <c r="AL17" s="469">
        <v>0.24393999999999999</v>
      </c>
      <c r="AM17" s="469">
        <v>0.10714</v>
      </c>
      <c r="AN17" s="469">
        <v>2.4629999999999999E-2</v>
      </c>
      <c r="AO17" s="468">
        <v>7.9509999999999997E-2</v>
      </c>
      <c r="AP17" s="469">
        <v>4.0640000000000003E-2</v>
      </c>
      <c r="AQ17" s="469">
        <v>7.0970000000000005E-2</v>
      </c>
      <c r="AR17" s="469">
        <v>0.22114</v>
      </c>
      <c r="AS17" s="469">
        <v>0.28444999999999998</v>
      </c>
      <c r="AT17" s="469">
        <v>0.20730000000000001</v>
      </c>
      <c r="AU17" s="471">
        <v>9.6000000000000002E-2</v>
      </c>
      <c r="AV17" s="369" t="s">
        <v>73</v>
      </c>
      <c r="AW17" s="468">
        <v>0.41463</v>
      </c>
      <c r="AX17" s="469">
        <v>0.48780000000000001</v>
      </c>
      <c r="AY17" s="469">
        <v>2.4389999999999998E-2</v>
      </c>
      <c r="AZ17" s="469">
        <v>2.4389999999999998E-2</v>
      </c>
      <c r="BA17" s="469">
        <v>4.8779999999999997E-2</v>
      </c>
      <c r="BB17" s="469" t="s">
        <v>472</v>
      </c>
      <c r="BC17" s="469" t="s">
        <v>472</v>
      </c>
      <c r="BD17" s="468">
        <v>0.17446</v>
      </c>
      <c r="BE17" s="469">
        <v>0.27583000000000002</v>
      </c>
      <c r="BF17" s="469">
        <v>8.7720000000000006E-2</v>
      </c>
      <c r="BG17" s="469">
        <v>0.20663000000000001</v>
      </c>
      <c r="BH17" s="469">
        <v>0.19688</v>
      </c>
      <c r="BI17" s="469">
        <v>4.0939999999999997E-2</v>
      </c>
      <c r="BJ17" s="471">
        <v>1.754E-2</v>
      </c>
      <c r="BK17" s="629"/>
    </row>
    <row r="18" spans="1:63" s="57" customFormat="1" ht="24.95" customHeight="1">
      <c r="A18" s="425" t="s">
        <v>74</v>
      </c>
      <c r="B18" s="317">
        <v>57667</v>
      </c>
      <c r="C18" s="310">
        <v>0.97443000000000002</v>
      </c>
      <c r="D18" s="468">
        <v>5.0099999999999999E-2</v>
      </c>
      <c r="E18" s="469">
        <v>4.9889999999999997E-2</v>
      </c>
      <c r="F18" s="469">
        <v>0.10845</v>
      </c>
      <c r="G18" s="469">
        <v>0.24185000000000001</v>
      </c>
      <c r="H18" s="469">
        <v>0.30107</v>
      </c>
      <c r="I18" s="469">
        <v>0.19006000000000001</v>
      </c>
      <c r="J18" s="469">
        <v>5.858E-2</v>
      </c>
      <c r="K18" s="468">
        <v>0.11354</v>
      </c>
      <c r="L18" s="469">
        <v>5.2929999999999998E-2</v>
      </c>
      <c r="M18" s="469">
        <v>7.9240000000000005E-2</v>
      </c>
      <c r="N18" s="469">
        <v>0.18687000000000001</v>
      </c>
      <c r="O18" s="469">
        <v>0.23358999999999999</v>
      </c>
      <c r="P18" s="469">
        <v>0.20698</v>
      </c>
      <c r="Q18" s="310">
        <v>0.12684999999999999</v>
      </c>
      <c r="R18" s="444" t="s">
        <v>74</v>
      </c>
      <c r="S18" s="468">
        <v>7.4440000000000006E-2</v>
      </c>
      <c r="T18" s="469">
        <v>2.9690000000000001E-2</v>
      </c>
      <c r="U18" s="469">
        <v>7.1050000000000002E-2</v>
      </c>
      <c r="V18" s="469">
        <v>0.16258</v>
      </c>
      <c r="W18" s="469">
        <v>0.34345999999999999</v>
      </c>
      <c r="X18" s="469">
        <v>0.24948999999999999</v>
      </c>
      <c r="Y18" s="469">
        <v>6.9290000000000004E-2</v>
      </c>
      <c r="Z18" s="468">
        <v>3.5400000000000001E-2</v>
      </c>
      <c r="AA18" s="469">
        <v>1.252E-2</v>
      </c>
      <c r="AB18" s="469">
        <v>4.3270000000000003E-2</v>
      </c>
      <c r="AC18" s="469">
        <v>0.21168000000000001</v>
      </c>
      <c r="AD18" s="469">
        <v>0.39682000000000001</v>
      </c>
      <c r="AE18" s="469">
        <v>0.23999000000000001</v>
      </c>
      <c r="AF18" s="471">
        <v>6.0330000000000002E-2</v>
      </c>
      <c r="AG18" s="425" t="s">
        <v>74</v>
      </c>
      <c r="AH18" s="468">
        <v>3.3980000000000003E-2</v>
      </c>
      <c r="AI18" s="469">
        <v>7.8390000000000001E-2</v>
      </c>
      <c r="AJ18" s="469">
        <v>0.17521999999999999</v>
      </c>
      <c r="AK18" s="469">
        <v>0.30287999999999998</v>
      </c>
      <c r="AL18" s="469">
        <v>0.24542</v>
      </c>
      <c r="AM18" s="469">
        <v>0.12870999999999999</v>
      </c>
      <c r="AN18" s="469">
        <v>3.5400000000000001E-2</v>
      </c>
      <c r="AO18" s="468">
        <v>3.4470000000000001E-2</v>
      </c>
      <c r="AP18" s="469">
        <v>2.9350000000000001E-2</v>
      </c>
      <c r="AQ18" s="469">
        <v>5.5969999999999999E-2</v>
      </c>
      <c r="AR18" s="469">
        <v>0.19352</v>
      </c>
      <c r="AS18" s="469">
        <v>0.23038</v>
      </c>
      <c r="AT18" s="469">
        <v>0.29898000000000002</v>
      </c>
      <c r="AU18" s="471">
        <v>0.15734000000000001</v>
      </c>
      <c r="AV18" s="369" t="s">
        <v>74</v>
      </c>
      <c r="AW18" s="468">
        <v>0.74809000000000003</v>
      </c>
      <c r="AX18" s="469">
        <v>0.20865</v>
      </c>
      <c r="AY18" s="469">
        <v>2.545E-2</v>
      </c>
      <c r="AZ18" s="469">
        <v>1.7809999999999999E-2</v>
      </c>
      <c r="BA18" s="469" t="s">
        <v>472</v>
      </c>
      <c r="BB18" s="469" t="s">
        <v>472</v>
      </c>
      <c r="BC18" s="469" t="s">
        <v>472</v>
      </c>
      <c r="BD18" s="468">
        <v>9.5890000000000003E-2</v>
      </c>
      <c r="BE18" s="469">
        <v>0.17352000000000001</v>
      </c>
      <c r="BF18" s="469">
        <v>0.21232999999999999</v>
      </c>
      <c r="BG18" s="469">
        <v>0.28766999999999998</v>
      </c>
      <c r="BH18" s="469">
        <v>0.17008999999999999</v>
      </c>
      <c r="BI18" s="469">
        <v>4.3380000000000002E-2</v>
      </c>
      <c r="BJ18" s="471">
        <v>1.712E-2</v>
      </c>
      <c r="BK18" s="629"/>
    </row>
    <row r="19" spans="1:63" s="57" customFormat="1" ht="24.95" customHeight="1">
      <c r="A19" s="425" t="s">
        <v>75</v>
      </c>
      <c r="B19" s="317">
        <v>140774</v>
      </c>
      <c r="C19" s="310">
        <v>0.68496000000000001</v>
      </c>
      <c r="D19" s="468">
        <v>1.738E-2</v>
      </c>
      <c r="E19" s="469">
        <v>5.3429999999999998E-2</v>
      </c>
      <c r="F19" s="469">
        <v>0.12497999999999999</v>
      </c>
      <c r="G19" s="469">
        <v>0.23801</v>
      </c>
      <c r="H19" s="469">
        <v>0.31534000000000001</v>
      </c>
      <c r="I19" s="469">
        <v>0.17863000000000001</v>
      </c>
      <c r="J19" s="469">
        <v>7.2239999999999999E-2</v>
      </c>
      <c r="K19" s="468">
        <v>4.369E-2</v>
      </c>
      <c r="L19" s="469">
        <v>1.644E-2</v>
      </c>
      <c r="M19" s="469">
        <v>6.6350000000000006E-2</v>
      </c>
      <c r="N19" s="469">
        <v>0.16350999999999999</v>
      </c>
      <c r="O19" s="469">
        <v>0.32774999999999999</v>
      </c>
      <c r="P19" s="469">
        <v>0.26451000000000002</v>
      </c>
      <c r="Q19" s="310">
        <v>0.11774</v>
      </c>
      <c r="R19" s="444" t="s">
        <v>75</v>
      </c>
      <c r="S19" s="468">
        <v>4.6030000000000001E-2</v>
      </c>
      <c r="T19" s="469">
        <v>1.6990000000000002E-2</v>
      </c>
      <c r="U19" s="469">
        <v>5.8139999999999997E-2</v>
      </c>
      <c r="V19" s="469">
        <v>0.14446999999999999</v>
      </c>
      <c r="W19" s="469">
        <v>0.36880000000000002</v>
      </c>
      <c r="X19" s="469">
        <v>0.25713999999999998</v>
      </c>
      <c r="Y19" s="469">
        <v>0.10842</v>
      </c>
      <c r="Z19" s="468">
        <v>6.6299999999999996E-3</v>
      </c>
      <c r="AA19" s="469">
        <v>1.018E-2</v>
      </c>
      <c r="AB19" s="469">
        <v>4.7230000000000001E-2</v>
      </c>
      <c r="AC19" s="469">
        <v>0.17916000000000001</v>
      </c>
      <c r="AD19" s="469">
        <v>0.43070999999999998</v>
      </c>
      <c r="AE19" s="469">
        <v>0.23741000000000001</v>
      </c>
      <c r="AF19" s="471">
        <v>8.8679999999999995E-2</v>
      </c>
      <c r="AG19" s="425" t="s">
        <v>75</v>
      </c>
      <c r="AH19" s="468">
        <v>7.0099999999999997E-3</v>
      </c>
      <c r="AI19" s="469">
        <v>9.776E-2</v>
      </c>
      <c r="AJ19" s="469">
        <v>0.21407000000000001</v>
      </c>
      <c r="AK19" s="469">
        <v>0.32188</v>
      </c>
      <c r="AL19" s="469">
        <v>0.21179000000000001</v>
      </c>
      <c r="AM19" s="469">
        <v>0.10484</v>
      </c>
      <c r="AN19" s="469">
        <v>4.2639999999999997E-2</v>
      </c>
      <c r="AO19" s="468">
        <v>1.1639999999999999E-2</v>
      </c>
      <c r="AP19" s="469">
        <v>4.7840000000000001E-2</v>
      </c>
      <c r="AQ19" s="469">
        <v>9.6339999999999995E-2</v>
      </c>
      <c r="AR19" s="469">
        <v>0.24740999999999999</v>
      </c>
      <c r="AS19" s="469">
        <v>0.33448</v>
      </c>
      <c r="AT19" s="469">
        <v>0.15819</v>
      </c>
      <c r="AU19" s="471">
        <v>0.10409</v>
      </c>
      <c r="AV19" s="369" t="s">
        <v>75</v>
      </c>
      <c r="AW19" s="468">
        <v>0.20930000000000001</v>
      </c>
      <c r="AX19" s="469">
        <v>0.56394999999999995</v>
      </c>
      <c r="AY19" s="469">
        <v>0.15310000000000001</v>
      </c>
      <c r="AZ19" s="469">
        <v>7.1709999999999996E-2</v>
      </c>
      <c r="BA19" s="469">
        <v>1.9400000000000001E-3</v>
      </c>
      <c r="BB19" s="469" t="s">
        <v>472</v>
      </c>
      <c r="BC19" s="469" t="s">
        <v>472</v>
      </c>
      <c r="BD19" s="468">
        <v>0.25267000000000001</v>
      </c>
      <c r="BE19" s="469">
        <v>9.4E-2</v>
      </c>
      <c r="BF19" s="469">
        <v>0.16133</v>
      </c>
      <c r="BG19" s="469">
        <v>0.24199999999999999</v>
      </c>
      <c r="BH19" s="469">
        <v>0.17333000000000001</v>
      </c>
      <c r="BI19" s="469">
        <v>5.867E-2</v>
      </c>
      <c r="BJ19" s="471">
        <v>1.7999999999999999E-2</v>
      </c>
      <c r="BK19" s="629"/>
    </row>
    <row r="20" spans="1:63" s="57" customFormat="1" ht="24.95" customHeight="1">
      <c r="A20" s="318" t="s">
        <v>76</v>
      </c>
      <c r="B20" s="311">
        <v>65490</v>
      </c>
      <c r="C20" s="312">
        <v>0.88824999999999998</v>
      </c>
      <c r="D20" s="328">
        <v>6.4990000000000006E-2</v>
      </c>
      <c r="E20" s="294">
        <v>6.2300000000000001E-2</v>
      </c>
      <c r="F20" s="294">
        <v>0.11293</v>
      </c>
      <c r="G20" s="294">
        <v>0.23573</v>
      </c>
      <c r="H20" s="294">
        <v>0.28887000000000002</v>
      </c>
      <c r="I20" s="294">
        <v>0.17782999999999999</v>
      </c>
      <c r="J20" s="294">
        <v>5.7349999999999998E-2</v>
      </c>
      <c r="K20" s="328">
        <v>0.28375</v>
      </c>
      <c r="L20" s="294">
        <v>7.467E-2</v>
      </c>
      <c r="M20" s="294">
        <v>4.827E-2</v>
      </c>
      <c r="N20" s="294">
        <v>0.12867999999999999</v>
      </c>
      <c r="O20" s="294">
        <v>0.20018</v>
      </c>
      <c r="P20" s="294">
        <v>0.18448999999999999</v>
      </c>
      <c r="Q20" s="312">
        <v>7.9949999999999993E-2</v>
      </c>
      <c r="R20" s="445" t="s">
        <v>76</v>
      </c>
      <c r="S20" s="328">
        <v>0.14312</v>
      </c>
      <c r="T20" s="294">
        <v>0.02</v>
      </c>
      <c r="U20" s="294">
        <v>5.2880000000000003E-2</v>
      </c>
      <c r="V20" s="294">
        <v>0.16450000000000001</v>
      </c>
      <c r="W20" s="294">
        <v>0.34256999999999999</v>
      </c>
      <c r="X20" s="294">
        <v>0.21071000000000001</v>
      </c>
      <c r="Y20" s="294">
        <v>6.6210000000000005E-2</v>
      </c>
      <c r="Z20" s="328">
        <v>1.03E-2</v>
      </c>
      <c r="AA20" s="294">
        <v>8.7899999999999992E-3</v>
      </c>
      <c r="AB20" s="294">
        <v>3.9079999999999997E-2</v>
      </c>
      <c r="AC20" s="294">
        <v>0.18337000000000001</v>
      </c>
      <c r="AD20" s="294">
        <v>0.39827000000000001</v>
      </c>
      <c r="AE20" s="294">
        <v>0.26933000000000001</v>
      </c>
      <c r="AF20" s="472">
        <v>9.085E-2</v>
      </c>
      <c r="AG20" s="318" t="s">
        <v>76</v>
      </c>
      <c r="AH20" s="328">
        <v>1.661E-2</v>
      </c>
      <c r="AI20" s="294">
        <v>0.10205</v>
      </c>
      <c r="AJ20" s="294">
        <v>0.20161999999999999</v>
      </c>
      <c r="AK20" s="294">
        <v>0.32856999999999997</v>
      </c>
      <c r="AL20" s="294">
        <v>0.22811000000000001</v>
      </c>
      <c r="AM20" s="294">
        <v>9.9640000000000006E-2</v>
      </c>
      <c r="AN20" s="294">
        <v>2.341E-2</v>
      </c>
      <c r="AO20" s="328">
        <v>0.12631999999999999</v>
      </c>
      <c r="AP20" s="294">
        <v>2.7289999999999998E-2</v>
      </c>
      <c r="AQ20" s="294">
        <v>6.0040000000000003E-2</v>
      </c>
      <c r="AR20" s="294">
        <v>0.19181000000000001</v>
      </c>
      <c r="AS20" s="294">
        <v>0.23080000000000001</v>
      </c>
      <c r="AT20" s="294">
        <v>0.26121</v>
      </c>
      <c r="AU20" s="472">
        <v>0.10253</v>
      </c>
      <c r="AV20" s="427" t="s">
        <v>76</v>
      </c>
      <c r="AW20" s="328">
        <v>0.20602000000000001</v>
      </c>
      <c r="AX20" s="294">
        <v>0.53241000000000005</v>
      </c>
      <c r="AY20" s="294">
        <v>0.15972</v>
      </c>
      <c r="AZ20" s="294">
        <v>3.0089999999999999E-2</v>
      </c>
      <c r="BA20" s="294">
        <v>4.1669999999999999E-2</v>
      </c>
      <c r="BB20" s="294">
        <v>3.0089999999999999E-2</v>
      </c>
      <c r="BC20" s="294" t="s">
        <v>472</v>
      </c>
      <c r="BD20" s="328">
        <v>6.9900000000000004E-2</v>
      </c>
      <c r="BE20" s="294">
        <v>0.18931999999999999</v>
      </c>
      <c r="BF20" s="294">
        <v>0.20874000000000001</v>
      </c>
      <c r="BG20" s="294">
        <v>0.27282000000000001</v>
      </c>
      <c r="BH20" s="294">
        <v>0.20097000000000001</v>
      </c>
      <c r="BI20" s="294">
        <v>4.7570000000000001E-2</v>
      </c>
      <c r="BJ20" s="472">
        <v>1.068E-2</v>
      </c>
      <c r="BK20" s="629"/>
    </row>
    <row r="21" spans="1:63" s="65" customFormat="1" ht="24.95" customHeight="1" thickBot="1">
      <c r="A21" s="319" t="s">
        <v>85</v>
      </c>
      <c r="B21" s="313">
        <v>3863021</v>
      </c>
      <c r="C21" s="315">
        <v>0.75468000000000002</v>
      </c>
      <c r="D21" s="336">
        <v>4.4880000000000003E-2</v>
      </c>
      <c r="E21" s="314">
        <v>5.228E-2</v>
      </c>
      <c r="F21" s="314">
        <v>0.14448</v>
      </c>
      <c r="G21" s="314">
        <v>0.25613000000000002</v>
      </c>
      <c r="H21" s="314">
        <v>0.29254000000000002</v>
      </c>
      <c r="I21" s="314">
        <v>0.15379999999999999</v>
      </c>
      <c r="J21" s="314">
        <v>5.5890000000000002E-2</v>
      </c>
      <c r="K21" s="336">
        <v>0.11851</v>
      </c>
      <c r="L21" s="314">
        <v>3.356E-2</v>
      </c>
      <c r="M21" s="314">
        <v>0.10468</v>
      </c>
      <c r="N21" s="314">
        <v>0.19764000000000001</v>
      </c>
      <c r="O21" s="314">
        <v>0.25327</v>
      </c>
      <c r="P21" s="314">
        <v>0.19369</v>
      </c>
      <c r="Q21" s="470">
        <v>9.8650000000000002E-2</v>
      </c>
      <c r="R21" s="446" t="s">
        <v>85</v>
      </c>
      <c r="S21" s="336">
        <v>9.6769999999999995E-2</v>
      </c>
      <c r="T21" s="314">
        <v>2.648E-2</v>
      </c>
      <c r="U21" s="314">
        <v>9.3109999999999998E-2</v>
      </c>
      <c r="V21" s="314">
        <v>0.17693999999999999</v>
      </c>
      <c r="W21" s="314">
        <v>0.33304</v>
      </c>
      <c r="X21" s="314">
        <v>0.19885</v>
      </c>
      <c r="Y21" s="314">
        <v>7.4810000000000001E-2</v>
      </c>
      <c r="Z21" s="336">
        <v>3.4320000000000003E-2</v>
      </c>
      <c r="AA21" s="314">
        <v>1.6969999999999999E-2</v>
      </c>
      <c r="AB21" s="314">
        <v>8.5370000000000001E-2</v>
      </c>
      <c r="AC21" s="314">
        <v>0.21595</v>
      </c>
      <c r="AD21" s="314">
        <v>0.38671</v>
      </c>
      <c r="AE21" s="314">
        <v>0.19239999999999999</v>
      </c>
      <c r="AF21" s="473">
        <v>6.8279999999999993E-2</v>
      </c>
      <c r="AG21" s="319" t="s">
        <v>85</v>
      </c>
      <c r="AH21" s="336">
        <v>1.602E-2</v>
      </c>
      <c r="AI21" s="314">
        <v>8.4419999999999995E-2</v>
      </c>
      <c r="AJ21" s="314">
        <v>0.22009999999999999</v>
      </c>
      <c r="AK21" s="314">
        <v>0.32851999999999998</v>
      </c>
      <c r="AL21" s="314">
        <v>0.21210000000000001</v>
      </c>
      <c r="AM21" s="314">
        <v>0.10605000000000001</v>
      </c>
      <c r="AN21" s="314">
        <v>3.2779999999999997E-2</v>
      </c>
      <c r="AO21" s="336">
        <v>7.3150000000000007E-2</v>
      </c>
      <c r="AP21" s="314">
        <v>4.9160000000000002E-2</v>
      </c>
      <c r="AQ21" s="314">
        <v>0.11353000000000001</v>
      </c>
      <c r="AR21" s="314">
        <v>0.24515000000000001</v>
      </c>
      <c r="AS21" s="314">
        <v>0.30273</v>
      </c>
      <c r="AT21" s="314">
        <v>0.14507999999999999</v>
      </c>
      <c r="AU21" s="473">
        <v>7.1199999999999999E-2</v>
      </c>
      <c r="AV21" s="370" t="s">
        <v>85</v>
      </c>
      <c r="AW21" s="336">
        <v>0.35370000000000001</v>
      </c>
      <c r="AX21" s="314">
        <v>0.46415000000000001</v>
      </c>
      <c r="AY21" s="314">
        <v>0.11308</v>
      </c>
      <c r="AZ21" s="314">
        <v>5.2290000000000003E-2</v>
      </c>
      <c r="BA21" s="314">
        <v>1.409E-2</v>
      </c>
      <c r="BB21" s="314">
        <v>2.49E-3</v>
      </c>
      <c r="BC21" s="314">
        <v>2.0000000000000001E-4</v>
      </c>
      <c r="BD21" s="336">
        <v>0.12254</v>
      </c>
      <c r="BE21" s="314">
        <v>0.13364000000000001</v>
      </c>
      <c r="BF21" s="314">
        <v>0.18074000000000001</v>
      </c>
      <c r="BG21" s="314">
        <v>0.30016999999999999</v>
      </c>
      <c r="BH21" s="314">
        <v>0.19689999999999999</v>
      </c>
      <c r="BI21" s="314">
        <v>4.5429999999999998E-2</v>
      </c>
      <c r="BJ21" s="473">
        <v>2.0580000000000001E-2</v>
      </c>
      <c r="BK21" s="636"/>
    </row>
    <row r="22" spans="1:63" s="545" customFormat="1"/>
    <row r="23" spans="1:63" s="547" customFormat="1" ht="11.25">
      <c r="A23" s="547" t="str">
        <f>"Anmerkungen. Datengrundlage: Volkshochschul-Statistik "&amp;Hilfswerte!B1&amp;"; Basis: "&amp;Tabelle1!$C$36&amp;" vhs."</f>
        <v>Anmerkungen. Datengrundlage: Volkshochschul-Statistik 2023; Basis: 822 vhs.</v>
      </c>
      <c r="R23" s="547" t="str">
        <f>"Anmerkungen. Datengrundlage: Volkshochschul-Statistik "&amp;Hilfswerte!S1&amp;"; Basis: "&amp;Tabelle1!$C$36&amp;" vhs."</f>
        <v>Anmerkungen. Datengrundlage: Volkshochschul-Statistik ; Basis: 822 vhs.</v>
      </c>
      <c r="AG23" s="547" t="str">
        <f>"Anmerkungen. Datengrundlage: Volkshochschul-Statistik "&amp;Hilfswerte!AH1&amp;"; Basis: "&amp;Tabelle1!$C$36&amp;" vhs."</f>
        <v>Anmerkungen. Datengrundlage: Volkshochschul-Statistik ; Basis: 822 vhs.</v>
      </c>
      <c r="AV23" s="547" t="str">
        <f>'Tabelle 1.1'!A38</f>
        <v>Anmerkungen. Datengrundlage: Volkshochschul-Statistik 2023; Basis: 822 vhs.</v>
      </c>
    </row>
    <row r="24" spans="1:63" s="545" customFormat="1"/>
    <row r="25" spans="1:63" s="545" customFormat="1">
      <c r="A25" s="547" t="s">
        <v>545</v>
      </c>
      <c r="G25" s="402"/>
      <c r="R25" s="547" t="s">
        <v>545</v>
      </c>
      <c r="X25" s="402"/>
      <c r="AG25" s="547" t="s">
        <v>545</v>
      </c>
      <c r="AM25" s="402"/>
      <c r="AV25" s="547" t="s">
        <v>545</v>
      </c>
      <c r="BB25" s="402"/>
    </row>
    <row r="26" spans="1:63" s="545" customFormat="1">
      <c r="A26" s="547" t="s">
        <v>546</v>
      </c>
      <c r="E26" s="775" t="s">
        <v>541</v>
      </c>
      <c r="F26" s="775"/>
      <c r="G26" s="775"/>
      <c r="R26" s="547" t="s">
        <v>546</v>
      </c>
      <c r="V26" s="775" t="s">
        <v>541</v>
      </c>
      <c r="W26" s="775"/>
      <c r="X26" s="775"/>
      <c r="AG26" s="547" t="s">
        <v>546</v>
      </c>
      <c r="AK26" s="775" t="s">
        <v>541</v>
      </c>
      <c r="AL26" s="775"/>
      <c r="AM26" s="775"/>
      <c r="AV26" s="547" t="s">
        <v>546</v>
      </c>
      <c r="AZ26" s="775" t="s">
        <v>541</v>
      </c>
      <c r="BA26" s="775"/>
      <c r="BB26" s="775"/>
    </row>
    <row r="27" spans="1:63" s="545" customFormat="1">
      <c r="A27" s="548"/>
      <c r="G27" s="402"/>
      <c r="R27" s="548"/>
      <c r="X27" s="402"/>
      <c r="AG27" s="548"/>
      <c r="AM27" s="402"/>
      <c r="AV27" s="548"/>
      <c r="BB27" s="402"/>
    </row>
    <row r="28" spans="1:63" s="545" customFormat="1">
      <c r="A28" s="766" t="s">
        <v>547</v>
      </c>
      <c r="B28" s="766"/>
      <c r="C28" s="766"/>
      <c r="D28" s="766"/>
      <c r="E28" s="766"/>
      <c r="G28" s="402"/>
      <c r="R28" s="766" t="s">
        <v>547</v>
      </c>
      <c r="S28" s="766"/>
      <c r="T28" s="766"/>
      <c r="U28" s="766"/>
      <c r="V28" s="766"/>
      <c r="X28" s="402"/>
      <c r="AG28" s="766" t="s">
        <v>547</v>
      </c>
      <c r="AH28" s="766"/>
      <c r="AI28" s="766"/>
      <c r="AJ28" s="766"/>
      <c r="AK28" s="766"/>
      <c r="AM28" s="402"/>
      <c r="AV28" s="749" t="str">
        <f>[1]Tabelle1!$A$44</f>
        <v>Die Tabellen stehen unter der Lizenz CC BY-SA DEED 4.0.</v>
      </c>
      <c r="AW28" s="749"/>
      <c r="AX28" s="749"/>
      <c r="AY28" s="749"/>
      <c r="AZ28" s="749"/>
      <c r="BB28" s="402"/>
    </row>
  </sheetData>
  <mergeCells count="28">
    <mergeCell ref="A28:E28"/>
    <mergeCell ref="R28:V28"/>
    <mergeCell ref="AG28:AK28"/>
    <mergeCell ref="A1:Q1"/>
    <mergeCell ref="R1:AF1"/>
    <mergeCell ref="AG1:AU1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V2:AV4"/>
    <mergeCell ref="AW2:BJ2"/>
    <mergeCell ref="AG2:AG4"/>
    <mergeCell ref="AO3:AU3"/>
    <mergeCell ref="AZ26:BB26"/>
    <mergeCell ref="D3:J3"/>
    <mergeCell ref="K3:Q3"/>
    <mergeCell ref="S3:Y3"/>
    <mergeCell ref="Z3:AF3"/>
    <mergeCell ref="AH3:AN3"/>
    <mergeCell ref="E26:G26"/>
    <mergeCell ref="V26:X26"/>
    <mergeCell ref="AK26:AM26"/>
  </mergeCells>
  <conditionalFormatting sqref="B5:B21">
    <cfRule type="cellIs" dxfId="348" priority="1" stopIfTrue="1" operator="equal">
      <formula>0</formula>
    </cfRule>
  </conditionalFormatting>
  <hyperlinks>
    <hyperlink ref="E26" r:id="rId1" xr:uid="{4D91ACF1-BA01-42ED-83D5-49FBE89C47DD}"/>
    <hyperlink ref="E26:G26" r:id="rId2" display="http://dx.doi.org/10.4232/1.14582 " xr:uid="{420D7016-1F86-4996-B7A8-BB6D8666BB3B}"/>
    <hyperlink ref="V26" r:id="rId3" xr:uid="{3B128262-A0F7-46AD-8519-6E48191CCB9C}"/>
    <hyperlink ref="V26:X26" r:id="rId4" display="http://dx.doi.org/10.4232/1.14582 " xr:uid="{258B841D-1D1F-46E2-AE10-8337E5D452E9}"/>
    <hyperlink ref="AK26" r:id="rId5" xr:uid="{AD8A30FE-EDFE-4913-8059-32A2A0B34064}"/>
    <hyperlink ref="AK26:AM26" r:id="rId6" display="http://dx.doi.org/10.4232/1.14582 " xr:uid="{11DF004F-BD5B-402C-AFD5-7D333B40A65E}"/>
    <hyperlink ref="AZ26" r:id="rId7" xr:uid="{EBD783B0-465C-4425-B4AD-D78968734353}"/>
    <hyperlink ref="AZ26:BB26" r:id="rId8" display="http://dx.doi.org/10.4232/1.14582 " xr:uid="{4F9A7208-097B-405A-899B-C749189CF86C}"/>
    <hyperlink ref="AV28" r:id="rId9" display="Publikation und Tabellen stehen unter der Lizenz CC BY-SA DEED 4.0." xr:uid="{0CDBC8B2-3ACC-498A-959D-271263C7772F}"/>
    <hyperlink ref="A28" r:id="rId10" display="Publikation und Tabellen stehen unter der Lizenz CC BY-SA DEED 4.0." xr:uid="{06DBFE5D-94B9-4148-86C9-35F9EBE6963B}"/>
    <hyperlink ref="A28:E28" r:id="rId11" display="Die Tabellen stehen unter der Lizenz CC BY-SA DEED 4.0." xr:uid="{5C3ECF19-F354-450B-B75C-6ABC0373653B}"/>
    <hyperlink ref="R28" r:id="rId12" display="Publikation und Tabellen stehen unter der Lizenz CC BY-SA DEED 4.0." xr:uid="{105514D8-DA0E-46E2-88E8-DAE509EB0865}"/>
    <hyperlink ref="R28:V28" r:id="rId13" display="Die Tabellen stehen unter der Lizenz CC BY-SA DEED 4.0." xr:uid="{9CEF4C15-44B5-4CE5-A56C-EE880D077411}"/>
    <hyperlink ref="AG28" r:id="rId14" display="Publikation und Tabellen stehen unter der Lizenz CC BY-SA DEED 4.0." xr:uid="{5D33620A-C563-429A-9C22-11F3F0D4A9DF}"/>
    <hyperlink ref="AG28:AK28" r:id="rId15" display="Die Tabellen stehen unter der Lizenz CC BY-SA DEED 4.0." xr:uid="{9CD05D1E-92DB-4449-AD26-0205B224E2AF}"/>
  </hyperlinks>
  <pageMargins left="0.78740157480314965" right="0.78740157480314965" top="0.98425196850393704" bottom="0.98425196850393704" header="0.51181102362204722" footer="0.51181102362204722"/>
  <pageSetup paperSize="9" scale="75" fitToWidth="2" fitToHeight="2" orientation="portrait" r:id="rId16"/>
  <headerFooter scaleWithDoc="0" alignWithMargins="0"/>
  <colBreaks count="3" manualBreakCount="3">
    <brk id="17" max="1048575" man="1"/>
    <brk id="32" max="1048575" man="1"/>
    <brk id="47" max="27" man="1"/>
  </colBreaks>
  <legacyDrawingHF r:id="rId1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BCC9-E5DE-4CC9-9224-1217EB6A4F84}">
  <sheetPr>
    <pageSetUpPr fitToPage="1"/>
  </sheetPr>
  <dimension ref="A1:L28"/>
  <sheetViews>
    <sheetView view="pageBreakPreview" zoomScaleNormal="100" zoomScaleSheetLayoutView="100" workbookViewId="0">
      <selection sqref="A1:K1"/>
    </sheetView>
  </sheetViews>
  <sheetFormatPr baseColWidth="10" defaultRowHeight="12.75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  <col min="12" max="12" width="2.7109375" style="549" customWidth="1"/>
  </cols>
  <sheetData>
    <row r="1" spans="1:11" ht="39.950000000000003" customHeight="1" thickBot="1">
      <c r="A1" s="978" t="str">
        <f>"Tabelle 15: Altersverteilung in Kursen nach Geschlecht und Programmbereichen " &amp;Hilfswerte!B1</f>
        <v>Tabelle 15: Altersverteilung in Kursen nach Geschlecht und Programmbereichen 2023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</row>
    <row r="2" spans="1:11" ht="30.75" customHeight="1">
      <c r="A2" s="1023" t="s">
        <v>289</v>
      </c>
      <c r="B2" s="924" t="s">
        <v>469</v>
      </c>
      <c r="C2" s="925"/>
      <c r="D2" s="964" t="s">
        <v>288</v>
      </c>
      <c r="E2" s="928"/>
      <c r="F2" s="928"/>
      <c r="G2" s="928"/>
      <c r="H2" s="928"/>
      <c r="I2" s="928"/>
      <c r="J2" s="928"/>
      <c r="K2" s="929"/>
    </row>
    <row r="3" spans="1:11" ht="12" customHeight="1">
      <c r="A3" s="1024"/>
      <c r="B3" s="926"/>
      <c r="C3" s="927"/>
      <c r="D3" s="1021" t="s">
        <v>290</v>
      </c>
      <c r="E3" s="1019" t="s">
        <v>281</v>
      </c>
      <c r="F3" s="1019" t="s">
        <v>282</v>
      </c>
      <c r="G3" s="1019" t="s">
        <v>283</v>
      </c>
      <c r="H3" s="1019" t="s">
        <v>284</v>
      </c>
      <c r="I3" s="1019" t="s">
        <v>285</v>
      </c>
      <c r="J3" s="1019" t="s">
        <v>286</v>
      </c>
      <c r="K3" s="1017" t="s">
        <v>287</v>
      </c>
    </row>
    <row r="4" spans="1:11" ht="56.25" customHeight="1">
      <c r="A4" s="1025"/>
      <c r="B4" s="625" t="s">
        <v>6</v>
      </c>
      <c r="C4" s="625" t="s">
        <v>278</v>
      </c>
      <c r="D4" s="1022"/>
      <c r="E4" s="1020"/>
      <c r="F4" s="1020"/>
      <c r="G4" s="1020"/>
      <c r="H4" s="1020"/>
      <c r="I4" s="1020"/>
      <c r="J4" s="1020"/>
      <c r="K4" s="1018"/>
    </row>
    <row r="5" spans="1:11" ht="29.25" customHeight="1">
      <c r="A5" s="974" t="s">
        <v>89</v>
      </c>
      <c r="B5" s="1015">
        <v>248179</v>
      </c>
      <c r="C5" s="1016">
        <v>0.52620999999999996</v>
      </c>
      <c r="D5" s="330" t="s">
        <v>272</v>
      </c>
      <c r="E5" s="474">
        <v>0.17172999999999999</v>
      </c>
      <c r="F5" s="474">
        <v>4.4380000000000003E-2</v>
      </c>
      <c r="G5" s="474">
        <v>8.4760000000000002E-2</v>
      </c>
      <c r="H5" s="474">
        <v>0.15826999999999999</v>
      </c>
      <c r="I5" s="474">
        <v>0.23099</v>
      </c>
      <c r="J5" s="474">
        <v>0.20866000000000001</v>
      </c>
      <c r="K5" s="475">
        <v>0.10122</v>
      </c>
    </row>
    <row r="6" spans="1:11" ht="29.25" customHeight="1">
      <c r="A6" s="763"/>
      <c r="B6" s="1005"/>
      <c r="C6" s="1007"/>
      <c r="D6" s="488" t="s">
        <v>271</v>
      </c>
      <c r="E6" s="478">
        <v>7.7020000000000005E-2</v>
      </c>
      <c r="F6" s="478">
        <v>2.9610000000000001E-2</v>
      </c>
      <c r="G6" s="478">
        <v>0.11398</v>
      </c>
      <c r="H6" s="478">
        <v>0.22095000000000001</v>
      </c>
      <c r="I6" s="478">
        <v>0.27083000000000002</v>
      </c>
      <c r="J6" s="478">
        <v>0.18582000000000001</v>
      </c>
      <c r="K6" s="479">
        <v>0.1018</v>
      </c>
    </row>
    <row r="7" spans="1:11" ht="29.25" customHeight="1">
      <c r="A7" s="782" t="s">
        <v>113</v>
      </c>
      <c r="B7" s="1004">
        <v>478807</v>
      </c>
      <c r="C7" s="1006">
        <v>0.66507000000000005</v>
      </c>
      <c r="D7" s="331" t="s">
        <v>272</v>
      </c>
      <c r="E7" s="476">
        <v>0.15018999999999999</v>
      </c>
      <c r="F7" s="476">
        <v>2.9749999999999999E-2</v>
      </c>
      <c r="G7" s="476">
        <v>8.2900000000000001E-2</v>
      </c>
      <c r="H7" s="476">
        <v>0.14130000000000001</v>
      </c>
      <c r="I7" s="476">
        <v>0.29742000000000002</v>
      </c>
      <c r="J7" s="476">
        <v>0.21368999999999999</v>
      </c>
      <c r="K7" s="477">
        <v>8.4769999999999998E-2</v>
      </c>
    </row>
    <row r="8" spans="1:11" ht="29.25" customHeight="1">
      <c r="A8" s="763"/>
      <c r="B8" s="1005"/>
      <c r="C8" s="1007"/>
      <c r="D8" s="489" t="s">
        <v>271</v>
      </c>
      <c r="E8" s="480">
        <v>7.9930000000000001E-2</v>
      </c>
      <c r="F8" s="480">
        <v>2.5669999999999998E-2</v>
      </c>
      <c r="G8" s="480">
        <v>9.5339999999999994E-2</v>
      </c>
      <c r="H8" s="480">
        <v>0.18607000000000001</v>
      </c>
      <c r="I8" s="480">
        <v>0.34312999999999999</v>
      </c>
      <c r="J8" s="480">
        <v>0.19661000000000001</v>
      </c>
      <c r="K8" s="481">
        <v>7.3260000000000006E-2</v>
      </c>
    </row>
    <row r="9" spans="1:11" ht="29.25" customHeight="1">
      <c r="A9" s="782" t="s">
        <v>19</v>
      </c>
      <c r="B9" s="1004">
        <v>1332287</v>
      </c>
      <c r="C9" s="1006">
        <v>0.76941000000000004</v>
      </c>
      <c r="D9" s="490" t="s">
        <v>272</v>
      </c>
      <c r="E9" s="482">
        <v>8.3540000000000003E-2</v>
      </c>
      <c r="F9" s="482">
        <v>1.839E-2</v>
      </c>
      <c r="G9" s="482">
        <v>6.4780000000000004E-2</v>
      </c>
      <c r="H9" s="482">
        <v>0.16449</v>
      </c>
      <c r="I9" s="482">
        <v>0.36459999999999998</v>
      </c>
      <c r="J9" s="482">
        <v>0.22109000000000001</v>
      </c>
      <c r="K9" s="483">
        <v>8.3110000000000003E-2</v>
      </c>
    </row>
    <row r="10" spans="1:11" ht="29.25" customHeight="1">
      <c r="A10" s="763"/>
      <c r="B10" s="1005"/>
      <c r="C10" s="1007"/>
      <c r="D10" s="489" t="s">
        <v>271</v>
      </c>
      <c r="E10" s="480">
        <v>2.324E-2</v>
      </c>
      <c r="F10" s="480">
        <v>1.6660000000000001E-2</v>
      </c>
      <c r="G10" s="480">
        <v>8.863E-2</v>
      </c>
      <c r="H10" s="480">
        <v>0.22502</v>
      </c>
      <c r="I10" s="480">
        <v>0.39188000000000001</v>
      </c>
      <c r="J10" s="480">
        <v>0.18853</v>
      </c>
      <c r="K10" s="481">
        <v>6.6030000000000005E-2</v>
      </c>
    </row>
    <row r="11" spans="1:11" ht="29.25" customHeight="1">
      <c r="A11" s="782" t="s">
        <v>20</v>
      </c>
      <c r="B11" s="1004">
        <v>1558923</v>
      </c>
      <c r="C11" s="1006">
        <v>0.85780999999999996</v>
      </c>
      <c r="D11" s="490" t="s">
        <v>272</v>
      </c>
      <c r="E11" s="482">
        <v>1.951E-2</v>
      </c>
      <c r="F11" s="482">
        <v>0.11051</v>
      </c>
      <c r="G11" s="482">
        <v>0.25264999999999999</v>
      </c>
      <c r="H11" s="482">
        <v>0.3125</v>
      </c>
      <c r="I11" s="482">
        <v>0.17646000000000001</v>
      </c>
      <c r="J11" s="482">
        <v>9.7379999999999994E-2</v>
      </c>
      <c r="K11" s="483">
        <v>3.1E-2</v>
      </c>
    </row>
    <row r="12" spans="1:11" ht="29.25" customHeight="1">
      <c r="A12" s="763"/>
      <c r="B12" s="1005"/>
      <c r="C12" s="1007"/>
      <c r="D12" s="489" t="s">
        <v>271</v>
      </c>
      <c r="E12" s="480">
        <v>1.2460000000000001E-2</v>
      </c>
      <c r="F12" s="480">
        <v>7.0529999999999995E-2</v>
      </c>
      <c r="G12" s="480">
        <v>0.20283000000000001</v>
      </c>
      <c r="H12" s="480">
        <v>0.33772999999999997</v>
      </c>
      <c r="I12" s="480">
        <v>0.23163</v>
      </c>
      <c r="J12" s="480">
        <v>0.11096</v>
      </c>
      <c r="K12" s="481">
        <v>3.3860000000000001E-2</v>
      </c>
    </row>
    <row r="13" spans="1:11" ht="29.25" customHeight="1">
      <c r="A13" s="782" t="s">
        <v>352</v>
      </c>
      <c r="B13" s="1004">
        <v>141694</v>
      </c>
      <c r="C13" s="1006">
        <v>0.58172999999999997</v>
      </c>
      <c r="D13" s="490" t="s">
        <v>272</v>
      </c>
      <c r="E13" s="482">
        <v>0.12145</v>
      </c>
      <c r="F13" s="482">
        <v>6.5799999999999997E-2</v>
      </c>
      <c r="G13" s="482">
        <v>0.115</v>
      </c>
      <c r="H13" s="482">
        <v>0.20452999999999999</v>
      </c>
      <c r="I13" s="482">
        <v>0.24238000000000001</v>
      </c>
      <c r="J13" s="482">
        <v>0.16255</v>
      </c>
      <c r="K13" s="483">
        <v>8.8289999999999993E-2</v>
      </c>
    </row>
    <row r="14" spans="1:11" ht="29.25" customHeight="1">
      <c r="A14" s="763"/>
      <c r="B14" s="1005"/>
      <c r="C14" s="1007"/>
      <c r="D14" s="489" t="s">
        <v>271</v>
      </c>
      <c r="E14" s="480">
        <v>4.487E-2</v>
      </c>
      <c r="F14" s="480">
        <v>4.1000000000000002E-2</v>
      </c>
      <c r="G14" s="480">
        <v>0.11267000000000001</v>
      </c>
      <c r="H14" s="480">
        <v>0.26480999999999999</v>
      </c>
      <c r="I14" s="480">
        <v>0.33374999999999999</v>
      </c>
      <c r="J14" s="480">
        <v>0.13886999999999999</v>
      </c>
      <c r="K14" s="481">
        <v>6.404E-2</v>
      </c>
    </row>
    <row r="15" spans="1:11" ht="29.25" customHeight="1">
      <c r="A15" s="782" t="s">
        <v>339</v>
      </c>
      <c r="B15" s="1004">
        <v>28682</v>
      </c>
      <c r="C15" s="1006">
        <v>0.37308999999999998</v>
      </c>
      <c r="D15" s="490" t="s">
        <v>272</v>
      </c>
      <c r="E15" s="482">
        <v>0.35048000000000001</v>
      </c>
      <c r="F15" s="482">
        <v>0.50239999999999996</v>
      </c>
      <c r="G15" s="482">
        <v>0.11143</v>
      </c>
      <c r="H15" s="482">
        <v>2.6589999999999999E-2</v>
      </c>
      <c r="I15" s="482">
        <v>6.6600000000000001E-3</v>
      </c>
      <c r="J15" s="482">
        <v>2.3600000000000001E-3</v>
      </c>
      <c r="K15" s="483">
        <v>6.9999999999999994E-5</v>
      </c>
    </row>
    <row r="16" spans="1:11" ht="29.25" customHeight="1">
      <c r="A16" s="763"/>
      <c r="B16" s="1005"/>
      <c r="C16" s="1007"/>
      <c r="D16" s="489" t="s">
        <v>271</v>
      </c>
      <c r="E16" s="480">
        <v>0.32865</v>
      </c>
      <c r="F16" s="480">
        <v>0.44468999999999997</v>
      </c>
      <c r="G16" s="480">
        <v>0.12161</v>
      </c>
      <c r="H16" s="480">
        <v>7.9719999999999999E-2</v>
      </c>
      <c r="I16" s="480">
        <v>2.2270000000000002E-2</v>
      </c>
      <c r="J16" s="480">
        <v>2.7200000000000002E-3</v>
      </c>
      <c r="K16" s="481">
        <v>3.4000000000000002E-4</v>
      </c>
    </row>
    <row r="17" spans="1:11" ht="29.25" customHeight="1">
      <c r="A17" s="762" t="s">
        <v>39</v>
      </c>
      <c r="B17" s="1008">
        <v>27382</v>
      </c>
      <c r="C17" s="1010">
        <v>0.47377000000000002</v>
      </c>
      <c r="D17" s="490" t="s">
        <v>272</v>
      </c>
      <c r="E17" s="482">
        <v>0.16369</v>
      </c>
      <c r="F17" s="482">
        <v>0.18445</v>
      </c>
      <c r="G17" s="482">
        <v>0.18657000000000001</v>
      </c>
      <c r="H17" s="482">
        <v>0.25087999999999999</v>
      </c>
      <c r="I17" s="482">
        <v>0.15804000000000001</v>
      </c>
      <c r="J17" s="482">
        <v>3.6659999999999998E-2</v>
      </c>
      <c r="K17" s="483">
        <v>1.9699999999999999E-2</v>
      </c>
    </row>
    <row r="18" spans="1:11" ht="29.25" customHeight="1">
      <c r="A18" s="765"/>
      <c r="B18" s="1009"/>
      <c r="C18" s="1011"/>
      <c r="D18" s="491" t="s">
        <v>271</v>
      </c>
      <c r="E18" s="484">
        <v>8.4669999999999995E-2</v>
      </c>
      <c r="F18" s="484">
        <v>9.3200000000000005E-2</v>
      </c>
      <c r="G18" s="484">
        <v>0.17277000000000001</v>
      </c>
      <c r="H18" s="484">
        <v>0.34093000000000001</v>
      </c>
      <c r="I18" s="484">
        <v>0.23285</v>
      </c>
      <c r="J18" s="484">
        <v>5.3289999999999997E-2</v>
      </c>
      <c r="K18" s="485">
        <v>2.2290000000000001E-2</v>
      </c>
    </row>
    <row r="19" spans="1:11" ht="29.25" customHeight="1">
      <c r="A19" s="782" t="s">
        <v>24</v>
      </c>
      <c r="B19" s="1012">
        <v>3815954</v>
      </c>
      <c r="C19" s="1006">
        <v>0.74548999999999999</v>
      </c>
      <c r="D19" s="492" t="s">
        <v>272</v>
      </c>
      <c r="E19" s="478">
        <v>6.7470000000000002E-2</v>
      </c>
      <c r="F19" s="478">
        <v>8.4209999999999993E-2</v>
      </c>
      <c r="G19" s="478">
        <v>0.17721000000000001</v>
      </c>
      <c r="H19" s="478">
        <v>0.24532999999999999</v>
      </c>
      <c r="I19" s="478">
        <v>0.22961999999999999</v>
      </c>
      <c r="J19" s="478">
        <v>0.14226</v>
      </c>
      <c r="K19" s="479">
        <v>5.3900000000000003E-2</v>
      </c>
    </row>
    <row r="20" spans="1:11" ht="29.25" customHeight="1" thickBot="1">
      <c r="A20" s="784"/>
      <c r="B20" s="1013"/>
      <c r="C20" s="1014"/>
      <c r="D20" s="493" t="s">
        <v>271</v>
      </c>
      <c r="E20" s="486">
        <v>3.3050000000000003E-2</v>
      </c>
      <c r="F20" s="486">
        <v>4.1500000000000002E-2</v>
      </c>
      <c r="G20" s="486">
        <v>0.13361000000000001</v>
      </c>
      <c r="H20" s="486">
        <v>0.26119999999999999</v>
      </c>
      <c r="I20" s="486">
        <v>0.31547999999999998</v>
      </c>
      <c r="J20" s="486">
        <v>0.15819</v>
      </c>
      <c r="K20" s="487">
        <v>5.697E-2</v>
      </c>
    </row>
    <row r="21" spans="1:11" s="549" customFormat="1">
      <c r="C21" s="631"/>
    </row>
    <row r="22" spans="1:11" s="547" customFormat="1" ht="12" customHeight="1">
      <c r="A22" s="547" t="str">
        <f>"Anmerkungen. Datengrundlage: Volkshochschul-Statistik "&amp;Hilfswerte!B1&amp;"; Basis: "&amp;A24&amp;" vhs."</f>
        <v>Anmerkungen. Datengrundlage: Volkshochschul-Statistik 2023; Basis:  vhs.</v>
      </c>
    </row>
    <row r="23" spans="1:11" s="549" customFormat="1">
      <c r="A23" s="547"/>
    </row>
    <row r="24" spans="1:11" s="549" customFormat="1">
      <c r="A24" s="640"/>
    </row>
    <row r="25" spans="1:11" s="549" customFormat="1">
      <c r="A25" s="547" t="s">
        <v>545</v>
      </c>
      <c r="B25" s="545"/>
      <c r="C25" s="545"/>
      <c r="D25" s="545"/>
      <c r="E25" s="545"/>
      <c r="F25" s="545"/>
      <c r="G25" s="402"/>
    </row>
    <row r="26" spans="1:11" s="549" customFormat="1">
      <c r="A26" s="547" t="s">
        <v>546</v>
      </c>
      <c r="B26" s="545"/>
      <c r="C26" s="545"/>
      <c r="D26" s="545"/>
      <c r="E26" s="775" t="s">
        <v>541</v>
      </c>
      <c r="F26" s="775"/>
      <c r="G26" s="775"/>
    </row>
    <row r="27" spans="1:11" s="549" customFormat="1">
      <c r="A27" s="548"/>
      <c r="B27" s="545"/>
      <c r="C27" s="545"/>
      <c r="D27" s="545"/>
      <c r="E27" s="545"/>
      <c r="F27" s="545"/>
      <c r="G27" s="402"/>
    </row>
    <row r="28" spans="1:11" s="549" customFormat="1">
      <c r="A28" s="766" t="s">
        <v>547</v>
      </c>
      <c r="B28" s="766"/>
      <c r="C28" s="766"/>
      <c r="D28" s="766"/>
      <c r="E28" s="766"/>
      <c r="F28" s="545"/>
      <c r="G28" s="402"/>
    </row>
  </sheetData>
  <mergeCells count="38">
    <mergeCell ref="A28:E28"/>
    <mergeCell ref="A1:K1"/>
    <mergeCell ref="A5:A6"/>
    <mergeCell ref="B5:B6"/>
    <mergeCell ref="C5:C6"/>
    <mergeCell ref="K3:K4"/>
    <mergeCell ref="J3:J4"/>
    <mergeCell ref="I3:I4"/>
    <mergeCell ref="H3:H4"/>
    <mergeCell ref="G3:G4"/>
    <mergeCell ref="F3:F4"/>
    <mergeCell ref="E3:E4"/>
    <mergeCell ref="D3:D4"/>
    <mergeCell ref="A2:A4"/>
    <mergeCell ref="D2:K2"/>
    <mergeCell ref="B2:C3"/>
    <mergeCell ref="A7:A8"/>
    <mergeCell ref="B7:B8"/>
    <mergeCell ref="C7:C8"/>
    <mergeCell ref="C15:C16"/>
    <mergeCell ref="A17:A18"/>
    <mergeCell ref="A9:A10"/>
    <mergeCell ref="B9:B10"/>
    <mergeCell ref="C9:C10"/>
    <mergeCell ref="A15:A16"/>
    <mergeCell ref="B15:B16"/>
    <mergeCell ref="E26:G26"/>
    <mergeCell ref="A11:A12"/>
    <mergeCell ref="B11:B12"/>
    <mergeCell ref="C11:C12"/>
    <mergeCell ref="A13:A14"/>
    <mergeCell ref="B13:B14"/>
    <mergeCell ref="C13:C14"/>
    <mergeCell ref="B17:B18"/>
    <mergeCell ref="C17:C18"/>
    <mergeCell ref="A19:A20"/>
    <mergeCell ref="B19:B20"/>
    <mergeCell ref="C19:C20"/>
  </mergeCells>
  <conditionalFormatting sqref="A6 D6:K6 A8 A10 A12 A14 A16 A18">
    <cfRule type="cellIs" dxfId="347" priority="28" stopIfTrue="1" operator="equal">
      <formula>1</formula>
    </cfRule>
    <cfRule type="cellIs" dxfId="346" priority="29" stopIfTrue="1" operator="lessThan">
      <formula>0.0005</formula>
    </cfRule>
  </conditionalFormatting>
  <conditionalFormatting sqref="A5:K5">
    <cfRule type="cellIs" dxfId="345" priority="30" stopIfTrue="1" operator="equal">
      <formula>0</formula>
    </cfRule>
  </conditionalFormatting>
  <conditionalFormatting sqref="A7:K7">
    <cfRule type="cellIs" dxfId="344" priority="25" stopIfTrue="1" operator="equal">
      <formula>0</formula>
    </cfRule>
  </conditionalFormatting>
  <conditionalFormatting sqref="A9:K9">
    <cfRule type="cellIs" dxfId="343" priority="21" stopIfTrue="1" operator="equal">
      <formula>0</formula>
    </cfRule>
  </conditionalFormatting>
  <conditionalFormatting sqref="A11:K11">
    <cfRule type="cellIs" dxfId="342" priority="17" stopIfTrue="1" operator="equal">
      <formula>0</formula>
    </cfRule>
  </conditionalFormatting>
  <conditionalFormatting sqref="A13:K13">
    <cfRule type="cellIs" dxfId="341" priority="13" stopIfTrue="1" operator="equal">
      <formula>0</formula>
    </cfRule>
  </conditionalFormatting>
  <conditionalFormatting sqref="A15:K15">
    <cfRule type="cellIs" dxfId="340" priority="9" stopIfTrue="1" operator="equal">
      <formula>0</formula>
    </cfRule>
  </conditionalFormatting>
  <conditionalFormatting sqref="A17:K17">
    <cfRule type="cellIs" dxfId="339" priority="5" stopIfTrue="1" operator="equal">
      <formula>0</formula>
    </cfRule>
  </conditionalFormatting>
  <conditionalFormatting sqref="B19:K19">
    <cfRule type="cellIs" dxfId="338" priority="1" stopIfTrue="1" operator="equal">
      <formula>0</formula>
    </cfRule>
  </conditionalFormatting>
  <conditionalFormatting sqref="D8:K8">
    <cfRule type="cellIs" dxfId="337" priority="26" stopIfTrue="1" operator="equal">
      <formula>1</formula>
    </cfRule>
    <cfRule type="cellIs" dxfId="336" priority="27" stopIfTrue="1" operator="lessThan">
      <formula>0.0005</formula>
    </cfRule>
  </conditionalFormatting>
  <conditionalFormatting sqref="D10:K10">
    <cfRule type="cellIs" dxfId="335" priority="22" stopIfTrue="1" operator="equal">
      <formula>1</formula>
    </cfRule>
    <cfRule type="cellIs" dxfId="334" priority="23" stopIfTrue="1" operator="lessThan">
      <formula>0.0005</formula>
    </cfRule>
  </conditionalFormatting>
  <conditionalFormatting sqref="D12:K12">
    <cfRule type="cellIs" dxfId="333" priority="18" stopIfTrue="1" operator="equal">
      <formula>1</formula>
    </cfRule>
    <cfRule type="cellIs" dxfId="332" priority="19" stopIfTrue="1" operator="lessThan">
      <formula>0.0005</formula>
    </cfRule>
  </conditionalFormatting>
  <conditionalFormatting sqref="D14:K14">
    <cfRule type="cellIs" dxfId="331" priority="14" stopIfTrue="1" operator="equal">
      <formula>1</formula>
    </cfRule>
    <cfRule type="cellIs" dxfId="330" priority="15" stopIfTrue="1" operator="lessThan">
      <formula>0.0005</formula>
    </cfRule>
  </conditionalFormatting>
  <conditionalFormatting sqref="D16:K16">
    <cfRule type="cellIs" dxfId="329" priority="10" stopIfTrue="1" operator="equal">
      <formula>1</formula>
    </cfRule>
    <cfRule type="cellIs" dxfId="328" priority="11" stopIfTrue="1" operator="lessThan">
      <formula>0.0005</formula>
    </cfRule>
  </conditionalFormatting>
  <conditionalFormatting sqref="D18:K18">
    <cfRule type="cellIs" dxfId="327" priority="6" stopIfTrue="1" operator="equal">
      <formula>1</formula>
    </cfRule>
    <cfRule type="cellIs" dxfId="326" priority="7" stopIfTrue="1" operator="lessThan">
      <formula>0.0005</formula>
    </cfRule>
  </conditionalFormatting>
  <conditionalFormatting sqref="D20:K20">
    <cfRule type="cellIs" dxfId="325" priority="2" stopIfTrue="1" operator="equal">
      <formula>1</formula>
    </cfRule>
    <cfRule type="cellIs" dxfId="324" priority="3" stopIfTrue="1" operator="lessThan">
      <formula>0.0005</formula>
    </cfRule>
  </conditionalFormatting>
  <hyperlinks>
    <hyperlink ref="E26" r:id="rId1" xr:uid="{F8C9AB8E-FC51-4B64-9E88-EDFFC88F4ED3}"/>
    <hyperlink ref="E26:G26" r:id="rId2" display="http://dx.doi.org/10.4232/1.14582 " xr:uid="{BD367DC4-E438-4382-B6A1-07E912C413B5}"/>
    <hyperlink ref="A28" r:id="rId3" display="Publikation und Tabellen stehen unter der Lizenz CC BY-SA DEED 4.0." xr:uid="{618FDBDC-ED55-4FAD-9977-676945F6D90A}"/>
    <hyperlink ref="A28:E28" r:id="rId4" display="Die Tabellen stehen unter der Lizenz CC BY-SA DEED 4.0." xr:uid="{662B0BD4-C3A9-4378-A0BC-9D538E7D9694}"/>
  </hyperlinks>
  <pageMargins left="0.7" right="0.7" top="0.78740157499999996" bottom="0.78740157499999996" header="0.3" footer="0.3"/>
  <pageSetup paperSize="9" scale="79" orientation="portrait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B9D9-0912-4FF7-BCCF-5A378C813A0C}">
  <dimension ref="A1:T45"/>
  <sheetViews>
    <sheetView view="pageBreakPreview" zoomScaleNormal="100" zoomScaleSheetLayoutView="100" workbookViewId="0">
      <selection sqref="A1:H1"/>
    </sheetView>
  </sheetViews>
  <sheetFormatPr baseColWidth="10" defaultRowHeight="12.75"/>
  <cols>
    <col min="1" max="3" width="16.7109375" style="9" customWidth="1"/>
    <col min="4" max="8" width="10.140625" style="9" customWidth="1"/>
    <col min="9" max="9" width="15.7109375" style="9" customWidth="1"/>
    <col min="10" max="10" width="14.7109375" style="9" customWidth="1"/>
    <col min="11" max="11" width="10.140625" style="9" customWidth="1"/>
    <col min="12" max="12" width="10.7109375" style="9" customWidth="1"/>
    <col min="13" max="13" width="10.140625" style="9" customWidth="1"/>
    <col min="14" max="14" width="10.85546875" style="9" customWidth="1"/>
    <col min="15" max="19" width="10.140625" style="9" customWidth="1"/>
    <col min="20" max="20" width="2.140625" style="545" customWidth="1"/>
    <col min="21" max="16384" width="11.42578125" style="9"/>
  </cols>
  <sheetData>
    <row r="1" spans="1:20" s="3" customFormat="1" ht="39.950000000000003" customHeight="1" thickBot="1">
      <c r="A1" s="767" t="str">
        <f>"Tabelle 16: Teilnahme an Prüfungen nach Ländern " &amp;Hilfswerte!B1</f>
        <v>Tabelle 16: Teilnahme an Prüfungen nach Ländern 2023</v>
      </c>
      <c r="B1" s="767"/>
      <c r="C1" s="767"/>
      <c r="D1" s="767"/>
      <c r="E1" s="767"/>
      <c r="F1" s="767"/>
      <c r="G1" s="767"/>
      <c r="H1" s="767"/>
      <c r="I1" s="767" t="str">
        <f>"noch Tabelle 16: Teilnahme an Prüfungen nach Ländern " &amp;Hilfswerte!B1</f>
        <v>noch Tabelle 16: Teilnahme an Prüfungen nach Ländern 2023</v>
      </c>
      <c r="J1" s="767"/>
      <c r="K1" s="767"/>
      <c r="L1" s="767"/>
      <c r="M1" s="767"/>
      <c r="N1" s="767"/>
      <c r="O1" s="767"/>
      <c r="P1" s="767"/>
      <c r="Q1" s="767"/>
      <c r="R1" s="767"/>
      <c r="S1" s="767"/>
      <c r="T1" s="540"/>
    </row>
    <row r="2" spans="1:20" ht="25.5" customHeight="1">
      <c r="A2" s="969" t="s">
        <v>12</v>
      </c>
      <c r="B2" s="1026" t="s">
        <v>24</v>
      </c>
      <c r="C2" s="924" t="s">
        <v>445</v>
      </c>
      <c r="D2" s="925"/>
      <c r="E2" s="925"/>
      <c r="F2" s="925"/>
      <c r="G2" s="925"/>
      <c r="H2" s="984"/>
      <c r="I2" s="969" t="s">
        <v>12</v>
      </c>
      <c r="J2" s="924" t="s">
        <v>447</v>
      </c>
      <c r="K2" s="925"/>
      <c r="L2" s="925"/>
      <c r="M2" s="925"/>
      <c r="N2" s="925"/>
      <c r="O2" s="925"/>
      <c r="P2" s="925"/>
      <c r="Q2" s="925"/>
      <c r="R2" s="925"/>
      <c r="S2" s="984"/>
    </row>
    <row r="3" spans="1:20" ht="13.5" customHeight="1">
      <c r="A3" s="970"/>
      <c r="B3" s="1027"/>
      <c r="C3" s="1032" t="s">
        <v>446</v>
      </c>
      <c r="D3" s="1029" t="s">
        <v>13</v>
      </c>
      <c r="E3" s="1030"/>
      <c r="F3" s="1030"/>
      <c r="G3" s="1030"/>
      <c r="H3" s="1031"/>
      <c r="I3" s="970"/>
      <c r="J3" s="1032" t="s">
        <v>446</v>
      </c>
      <c r="K3" s="1029" t="s">
        <v>13</v>
      </c>
      <c r="L3" s="1030"/>
      <c r="M3" s="1030"/>
      <c r="N3" s="1030"/>
      <c r="O3" s="1030"/>
      <c r="P3" s="1030"/>
      <c r="Q3" s="1030"/>
      <c r="R3" s="1030"/>
      <c r="S3" s="1031"/>
    </row>
    <row r="4" spans="1:20" ht="88.5" customHeight="1">
      <c r="A4" s="971"/>
      <c r="B4" s="1028"/>
      <c r="C4" s="1028"/>
      <c r="D4" s="641" t="s">
        <v>291</v>
      </c>
      <c r="E4" s="641" t="s">
        <v>340</v>
      </c>
      <c r="F4" s="641" t="s">
        <v>341</v>
      </c>
      <c r="G4" s="641" t="s">
        <v>342</v>
      </c>
      <c r="H4" s="642" t="s">
        <v>343</v>
      </c>
      <c r="I4" s="970"/>
      <c r="J4" s="1028"/>
      <c r="K4" s="643" t="s">
        <v>443</v>
      </c>
      <c r="L4" s="691" t="s">
        <v>373</v>
      </c>
      <c r="M4" s="691" t="s">
        <v>374</v>
      </c>
      <c r="N4" s="691" t="s">
        <v>442</v>
      </c>
      <c r="O4" s="691" t="s">
        <v>353</v>
      </c>
      <c r="P4" s="691" t="s">
        <v>440</v>
      </c>
      <c r="Q4" s="691" t="s">
        <v>468</v>
      </c>
      <c r="R4" s="691" t="s">
        <v>467</v>
      </c>
      <c r="S4" s="642" t="s">
        <v>441</v>
      </c>
    </row>
    <row r="5" spans="1:20" s="57" customFormat="1">
      <c r="A5" s="779" t="s">
        <v>61</v>
      </c>
      <c r="B5" s="496">
        <v>76905</v>
      </c>
      <c r="C5" s="70">
        <v>426</v>
      </c>
      <c r="D5" s="70">
        <v>154</v>
      </c>
      <c r="E5" s="70">
        <v>73</v>
      </c>
      <c r="F5" s="71">
        <v>59</v>
      </c>
      <c r="G5" s="70">
        <v>140</v>
      </c>
      <c r="H5" s="324">
        <v>0</v>
      </c>
      <c r="I5" s="779" t="s">
        <v>61</v>
      </c>
      <c r="J5" s="496">
        <v>76479</v>
      </c>
      <c r="K5" s="280">
        <v>197</v>
      </c>
      <c r="L5" s="70">
        <v>1394</v>
      </c>
      <c r="M5" s="70">
        <v>7278</v>
      </c>
      <c r="N5" s="70">
        <v>23299</v>
      </c>
      <c r="O5" s="71">
        <v>32021</v>
      </c>
      <c r="P5" s="70">
        <v>628</v>
      </c>
      <c r="Q5" s="70">
        <v>4857</v>
      </c>
      <c r="R5" s="70">
        <v>6001</v>
      </c>
      <c r="S5" s="413">
        <v>804</v>
      </c>
      <c r="T5" s="629"/>
    </row>
    <row r="6" spans="1:20" s="2" customFormat="1" ht="11.25" customHeight="1">
      <c r="A6" s="780"/>
      <c r="B6" s="497">
        <v>1</v>
      </c>
      <c r="C6" s="66">
        <v>5.5399999999999998E-3</v>
      </c>
      <c r="D6" s="66">
        <v>0.36149999999999999</v>
      </c>
      <c r="E6" s="66">
        <v>0.17136000000000001</v>
      </c>
      <c r="F6" s="66">
        <v>0.13850000000000001</v>
      </c>
      <c r="G6" s="66">
        <v>0.32863999999999999</v>
      </c>
      <c r="H6" s="287">
        <v>0</v>
      </c>
      <c r="I6" s="780"/>
      <c r="J6" s="500">
        <v>0.99446000000000001</v>
      </c>
      <c r="K6" s="66">
        <v>2.5799999999999998E-3</v>
      </c>
      <c r="L6" s="66">
        <v>1.823E-2</v>
      </c>
      <c r="M6" s="66">
        <v>9.5159999999999995E-2</v>
      </c>
      <c r="N6" s="66">
        <v>0.30464999999999998</v>
      </c>
      <c r="O6" s="66">
        <v>0.41869000000000001</v>
      </c>
      <c r="P6" s="66">
        <v>8.2100000000000003E-3</v>
      </c>
      <c r="Q6" s="66">
        <v>6.3509999999999997E-2</v>
      </c>
      <c r="R6" s="66">
        <v>7.8469999999999998E-2</v>
      </c>
      <c r="S6" s="287">
        <v>1.051E-2</v>
      </c>
      <c r="T6" s="544"/>
    </row>
    <row r="7" spans="1:20" s="57" customFormat="1">
      <c r="A7" s="780" t="s">
        <v>62</v>
      </c>
      <c r="B7" s="498">
        <v>53053</v>
      </c>
      <c r="C7" s="73">
        <v>352</v>
      </c>
      <c r="D7" s="73">
        <v>313</v>
      </c>
      <c r="E7" s="73">
        <v>39</v>
      </c>
      <c r="F7" s="74">
        <v>0</v>
      </c>
      <c r="G7" s="73">
        <v>0</v>
      </c>
      <c r="H7" s="325">
        <v>0</v>
      </c>
      <c r="I7" s="780" t="s">
        <v>62</v>
      </c>
      <c r="J7" s="501">
        <v>52701</v>
      </c>
      <c r="K7" s="91">
        <v>0</v>
      </c>
      <c r="L7" s="73">
        <v>53</v>
      </c>
      <c r="M7" s="73">
        <v>3151</v>
      </c>
      <c r="N7" s="73">
        <v>26114</v>
      </c>
      <c r="O7" s="74">
        <v>13757</v>
      </c>
      <c r="P7" s="73">
        <v>0</v>
      </c>
      <c r="Q7" s="73">
        <v>1944</v>
      </c>
      <c r="R7" s="73">
        <v>6819</v>
      </c>
      <c r="S7" s="414">
        <v>863</v>
      </c>
      <c r="T7" s="629"/>
    </row>
    <row r="8" spans="1:20" s="2" customFormat="1" ht="11.25" customHeight="1">
      <c r="A8" s="780"/>
      <c r="B8" s="497">
        <v>1</v>
      </c>
      <c r="C8" s="66">
        <v>6.6299999999999996E-3</v>
      </c>
      <c r="D8" s="66">
        <v>0.88919999999999999</v>
      </c>
      <c r="E8" s="66">
        <v>0.1108</v>
      </c>
      <c r="F8" s="66">
        <v>0</v>
      </c>
      <c r="G8" s="66">
        <v>0</v>
      </c>
      <c r="H8" s="287">
        <v>0</v>
      </c>
      <c r="I8" s="780"/>
      <c r="J8" s="500">
        <v>0.99336999999999998</v>
      </c>
      <c r="K8" s="66">
        <v>0</v>
      </c>
      <c r="L8" s="66">
        <v>1.01E-3</v>
      </c>
      <c r="M8" s="66">
        <v>5.9790000000000003E-2</v>
      </c>
      <c r="N8" s="66">
        <v>0.49551000000000001</v>
      </c>
      <c r="O8" s="66">
        <v>0.26103999999999999</v>
      </c>
      <c r="P8" s="66">
        <v>0</v>
      </c>
      <c r="Q8" s="66">
        <v>3.6889999999999999E-2</v>
      </c>
      <c r="R8" s="66">
        <v>0.12939000000000001</v>
      </c>
      <c r="S8" s="287">
        <v>1.6379999999999999E-2</v>
      </c>
      <c r="T8" s="544"/>
    </row>
    <row r="9" spans="1:20" s="57" customFormat="1">
      <c r="A9" s="780" t="s">
        <v>63</v>
      </c>
      <c r="B9" s="498">
        <v>25516</v>
      </c>
      <c r="C9" s="73">
        <v>0</v>
      </c>
      <c r="D9" s="73">
        <v>0</v>
      </c>
      <c r="E9" s="73">
        <v>0</v>
      </c>
      <c r="F9" s="74">
        <v>0</v>
      </c>
      <c r="G9" s="73">
        <v>0</v>
      </c>
      <c r="H9" s="325">
        <v>0</v>
      </c>
      <c r="I9" s="780" t="s">
        <v>63</v>
      </c>
      <c r="J9" s="501">
        <v>25516</v>
      </c>
      <c r="K9" s="91">
        <v>0</v>
      </c>
      <c r="L9" s="73">
        <v>204</v>
      </c>
      <c r="M9" s="73">
        <v>0</v>
      </c>
      <c r="N9" s="73">
        <v>15918</v>
      </c>
      <c r="O9" s="74">
        <v>5924</v>
      </c>
      <c r="P9" s="73">
        <v>550</v>
      </c>
      <c r="Q9" s="73">
        <v>507</v>
      </c>
      <c r="R9" s="73">
        <v>2413</v>
      </c>
      <c r="S9" s="414">
        <v>0</v>
      </c>
      <c r="T9" s="629"/>
    </row>
    <row r="10" spans="1:20" s="2" customFormat="1" ht="11.25" customHeight="1">
      <c r="A10" s="780"/>
      <c r="B10" s="497">
        <v>1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287">
        <v>0</v>
      </c>
      <c r="I10" s="780"/>
      <c r="J10" s="500">
        <v>1</v>
      </c>
      <c r="K10" s="66">
        <v>0</v>
      </c>
      <c r="L10" s="66">
        <v>7.9900000000000006E-3</v>
      </c>
      <c r="M10" s="66">
        <v>0</v>
      </c>
      <c r="N10" s="66">
        <v>0.62383999999999995</v>
      </c>
      <c r="O10" s="66">
        <v>0.23216999999999999</v>
      </c>
      <c r="P10" s="66">
        <v>2.1559999999999999E-2</v>
      </c>
      <c r="Q10" s="66">
        <v>1.9869999999999999E-2</v>
      </c>
      <c r="R10" s="66">
        <v>9.4570000000000001E-2</v>
      </c>
      <c r="S10" s="287">
        <v>0</v>
      </c>
      <c r="T10" s="544"/>
    </row>
    <row r="11" spans="1:20" s="57" customFormat="1">
      <c r="A11" s="780" t="s">
        <v>64</v>
      </c>
      <c r="B11" s="498">
        <v>6625</v>
      </c>
      <c r="C11" s="73">
        <v>112</v>
      </c>
      <c r="D11" s="73">
        <v>33</v>
      </c>
      <c r="E11" s="73">
        <v>69</v>
      </c>
      <c r="F11" s="74">
        <v>2</v>
      </c>
      <c r="G11" s="73">
        <v>8</v>
      </c>
      <c r="H11" s="325">
        <v>0</v>
      </c>
      <c r="I11" s="780" t="s">
        <v>64</v>
      </c>
      <c r="J11" s="501">
        <v>6513</v>
      </c>
      <c r="K11" s="91">
        <v>33</v>
      </c>
      <c r="L11" s="73">
        <v>5</v>
      </c>
      <c r="M11" s="73">
        <v>400</v>
      </c>
      <c r="N11" s="73">
        <v>2586</v>
      </c>
      <c r="O11" s="74">
        <v>2042</v>
      </c>
      <c r="P11" s="73">
        <v>191</v>
      </c>
      <c r="Q11" s="73">
        <v>211</v>
      </c>
      <c r="R11" s="73">
        <v>1017</v>
      </c>
      <c r="S11" s="414">
        <v>28</v>
      </c>
      <c r="T11" s="629"/>
    </row>
    <row r="12" spans="1:20" s="2" customFormat="1" ht="11.25" customHeight="1">
      <c r="A12" s="780"/>
      <c r="B12" s="497">
        <v>1</v>
      </c>
      <c r="C12" s="66">
        <v>1.6910000000000001E-2</v>
      </c>
      <c r="D12" s="66">
        <v>0.29464000000000001</v>
      </c>
      <c r="E12" s="66">
        <v>0.61607000000000001</v>
      </c>
      <c r="F12" s="66">
        <v>1.7860000000000001E-2</v>
      </c>
      <c r="G12" s="66">
        <v>7.1429999999999993E-2</v>
      </c>
      <c r="H12" s="287">
        <v>0</v>
      </c>
      <c r="I12" s="780"/>
      <c r="J12" s="500">
        <v>0.98309000000000002</v>
      </c>
      <c r="K12" s="66">
        <v>5.0699999999999999E-3</v>
      </c>
      <c r="L12" s="66">
        <v>7.6999999999999996E-4</v>
      </c>
      <c r="M12" s="66">
        <v>6.1420000000000002E-2</v>
      </c>
      <c r="N12" s="66">
        <v>0.39705000000000001</v>
      </c>
      <c r="O12" s="66">
        <v>0.31352999999999998</v>
      </c>
      <c r="P12" s="66">
        <v>2.9329999999999998E-2</v>
      </c>
      <c r="Q12" s="66">
        <v>3.2399999999999998E-2</v>
      </c>
      <c r="R12" s="66">
        <v>0.15615000000000001</v>
      </c>
      <c r="S12" s="287">
        <v>4.3E-3</v>
      </c>
      <c r="T12" s="544"/>
    </row>
    <row r="13" spans="1:20" s="57" customFormat="1">
      <c r="A13" s="780" t="s">
        <v>65</v>
      </c>
      <c r="B13" s="498">
        <v>5043</v>
      </c>
      <c r="C13" s="73">
        <v>20</v>
      </c>
      <c r="D13" s="73">
        <v>13</v>
      </c>
      <c r="E13" s="73">
        <v>7</v>
      </c>
      <c r="F13" s="74">
        <v>0</v>
      </c>
      <c r="G13" s="73">
        <v>0</v>
      </c>
      <c r="H13" s="325">
        <v>0</v>
      </c>
      <c r="I13" s="780" t="s">
        <v>65</v>
      </c>
      <c r="J13" s="501">
        <v>5023</v>
      </c>
      <c r="K13" s="91">
        <v>0</v>
      </c>
      <c r="L13" s="73">
        <v>90</v>
      </c>
      <c r="M13" s="73">
        <v>735</v>
      </c>
      <c r="N13" s="73">
        <v>1610</v>
      </c>
      <c r="O13" s="74">
        <v>1205</v>
      </c>
      <c r="P13" s="73">
        <v>0</v>
      </c>
      <c r="Q13" s="73">
        <v>394</v>
      </c>
      <c r="R13" s="73">
        <v>518</v>
      </c>
      <c r="S13" s="414">
        <v>471</v>
      </c>
      <c r="T13" s="629"/>
    </row>
    <row r="14" spans="1:20" s="2" customFormat="1" ht="11.25" customHeight="1">
      <c r="A14" s="780"/>
      <c r="B14" s="497">
        <v>1</v>
      </c>
      <c r="C14" s="66">
        <v>3.9699999999999996E-3</v>
      </c>
      <c r="D14" s="66">
        <v>0.65</v>
      </c>
      <c r="E14" s="66">
        <v>0.35</v>
      </c>
      <c r="F14" s="66">
        <v>0</v>
      </c>
      <c r="G14" s="66">
        <v>0</v>
      </c>
      <c r="H14" s="287">
        <v>0</v>
      </c>
      <c r="I14" s="780"/>
      <c r="J14" s="500">
        <v>0.99602999999999997</v>
      </c>
      <c r="K14" s="66">
        <v>0</v>
      </c>
      <c r="L14" s="66">
        <v>1.7919999999999998E-2</v>
      </c>
      <c r="M14" s="66">
        <v>0.14632999999999999</v>
      </c>
      <c r="N14" s="66">
        <v>0.32052999999999998</v>
      </c>
      <c r="O14" s="66">
        <v>0.2399</v>
      </c>
      <c r="P14" s="66">
        <v>0</v>
      </c>
      <c r="Q14" s="66">
        <v>7.8439999999999996E-2</v>
      </c>
      <c r="R14" s="66">
        <v>0.10313</v>
      </c>
      <c r="S14" s="287">
        <v>9.3770000000000006E-2</v>
      </c>
      <c r="T14" s="544"/>
    </row>
    <row r="15" spans="1:20" s="57" customFormat="1">
      <c r="A15" s="780" t="s">
        <v>66</v>
      </c>
      <c r="B15" s="498">
        <v>6240</v>
      </c>
      <c r="C15" s="73">
        <v>0</v>
      </c>
      <c r="D15" s="73">
        <v>0</v>
      </c>
      <c r="E15" s="73">
        <v>0</v>
      </c>
      <c r="F15" s="74">
        <v>0</v>
      </c>
      <c r="G15" s="73">
        <v>0</v>
      </c>
      <c r="H15" s="325">
        <v>0</v>
      </c>
      <c r="I15" s="780" t="s">
        <v>66</v>
      </c>
      <c r="J15" s="501">
        <v>6240</v>
      </c>
      <c r="K15" s="91">
        <v>0</v>
      </c>
      <c r="L15" s="73">
        <v>0</v>
      </c>
      <c r="M15" s="73">
        <v>234</v>
      </c>
      <c r="N15" s="73">
        <v>2173</v>
      </c>
      <c r="O15" s="74">
        <v>1950</v>
      </c>
      <c r="P15" s="73">
        <v>0</v>
      </c>
      <c r="Q15" s="73">
        <v>503</v>
      </c>
      <c r="R15" s="73">
        <v>1218</v>
      </c>
      <c r="S15" s="414">
        <v>162</v>
      </c>
      <c r="T15" s="629"/>
    </row>
    <row r="16" spans="1:20" s="2" customFormat="1" ht="11.25" customHeight="1">
      <c r="A16" s="780"/>
      <c r="B16" s="497">
        <v>1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287">
        <v>0</v>
      </c>
      <c r="I16" s="780"/>
      <c r="J16" s="500">
        <v>1</v>
      </c>
      <c r="K16" s="66">
        <v>0</v>
      </c>
      <c r="L16" s="66">
        <v>0</v>
      </c>
      <c r="M16" s="66">
        <v>3.7499999999999999E-2</v>
      </c>
      <c r="N16" s="66">
        <v>0.34823999999999999</v>
      </c>
      <c r="O16" s="66">
        <v>0.3125</v>
      </c>
      <c r="P16" s="66">
        <v>0</v>
      </c>
      <c r="Q16" s="66">
        <v>8.0610000000000001E-2</v>
      </c>
      <c r="R16" s="66">
        <v>0.19519</v>
      </c>
      <c r="S16" s="287">
        <v>2.596E-2</v>
      </c>
      <c r="T16" s="544"/>
    </row>
    <row r="17" spans="1:20" s="57" customFormat="1">
      <c r="A17" s="780" t="s">
        <v>67</v>
      </c>
      <c r="B17" s="498">
        <v>29623</v>
      </c>
      <c r="C17" s="73">
        <v>194</v>
      </c>
      <c r="D17" s="73">
        <v>98</v>
      </c>
      <c r="E17" s="73">
        <v>96</v>
      </c>
      <c r="F17" s="74">
        <v>0</v>
      </c>
      <c r="G17" s="73">
        <v>0</v>
      </c>
      <c r="H17" s="325">
        <v>0</v>
      </c>
      <c r="I17" s="780" t="s">
        <v>67</v>
      </c>
      <c r="J17" s="501">
        <v>29429</v>
      </c>
      <c r="K17" s="91">
        <v>7</v>
      </c>
      <c r="L17" s="73">
        <v>177</v>
      </c>
      <c r="M17" s="73">
        <v>584</v>
      </c>
      <c r="N17" s="73">
        <v>12441</v>
      </c>
      <c r="O17" s="74">
        <v>12087</v>
      </c>
      <c r="P17" s="73">
        <v>186</v>
      </c>
      <c r="Q17" s="73">
        <v>1275</v>
      </c>
      <c r="R17" s="73">
        <v>2244</v>
      </c>
      <c r="S17" s="414">
        <v>428</v>
      </c>
      <c r="T17" s="629"/>
    </row>
    <row r="18" spans="1:20" s="2" customFormat="1" ht="11.25" customHeight="1">
      <c r="A18" s="780"/>
      <c r="B18" s="497">
        <v>1</v>
      </c>
      <c r="C18" s="66">
        <v>6.5500000000000003E-3</v>
      </c>
      <c r="D18" s="66">
        <v>0.50514999999999999</v>
      </c>
      <c r="E18" s="66">
        <v>0.49485000000000001</v>
      </c>
      <c r="F18" s="66">
        <v>0</v>
      </c>
      <c r="G18" s="66">
        <v>0</v>
      </c>
      <c r="H18" s="287">
        <v>0</v>
      </c>
      <c r="I18" s="780"/>
      <c r="J18" s="500">
        <v>0.99345000000000006</v>
      </c>
      <c r="K18" s="66">
        <v>2.4000000000000001E-4</v>
      </c>
      <c r="L18" s="66">
        <v>6.0099999999999997E-3</v>
      </c>
      <c r="M18" s="66">
        <v>1.984E-2</v>
      </c>
      <c r="N18" s="66">
        <v>0.42275000000000001</v>
      </c>
      <c r="O18" s="66">
        <v>0.41071999999999997</v>
      </c>
      <c r="P18" s="66">
        <v>6.3200000000000001E-3</v>
      </c>
      <c r="Q18" s="66">
        <v>4.3319999999999997E-2</v>
      </c>
      <c r="R18" s="66">
        <v>7.6249999999999998E-2</v>
      </c>
      <c r="S18" s="287">
        <v>1.4540000000000001E-2</v>
      </c>
      <c r="T18" s="544"/>
    </row>
    <row r="19" spans="1:20" s="57" customFormat="1" ht="12.75" customHeight="1">
      <c r="A19" s="780" t="s">
        <v>68</v>
      </c>
      <c r="B19" s="498">
        <v>3198</v>
      </c>
      <c r="C19" s="73">
        <v>143</v>
      </c>
      <c r="D19" s="73">
        <v>12</v>
      </c>
      <c r="E19" s="73">
        <v>131</v>
      </c>
      <c r="F19" s="74">
        <v>0</v>
      </c>
      <c r="G19" s="73">
        <v>0</v>
      </c>
      <c r="H19" s="325">
        <v>0</v>
      </c>
      <c r="I19" s="780" t="s">
        <v>68</v>
      </c>
      <c r="J19" s="501">
        <v>3055</v>
      </c>
      <c r="K19" s="91">
        <v>0</v>
      </c>
      <c r="L19" s="73">
        <v>21</v>
      </c>
      <c r="M19" s="73">
        <v>201</v>
      </c>
      <c r="N19" s="73">
        <v>776</v>
      </c>
      <c r="O19" s="74">
        <v>1255</v>
      </c>
      <c r="P19" s="73">
        <v>0</v>
      </c>
      <c r="Q19" s="73">
        <v>0</v>
      </c>
      <c r="R19" s="73">
        <v>611</v>
      </c>
      <c r="S19" s="414">
        <v>191</v>
      </c>
      <c r="T19" s="629"/>
    </row>
    <row r="20" spans="1:20" s="2" customFormat="1" ht="11.25" customHeight="1">
      <c r="A20" s="780"/>
      <c r="B20" s="497">
        <v>1</v>
      </c>
      <c r="C20" s="66">
        <v>4.4720000000000003E-2</v>
      </c>
      <c r="D20" s="66">
        <v>8.3919999999999995E-2</v>
      </c>
      <c r="E20" s="66">
        <v>0.91608000000000001</v>
      </c>
      <c r="F20" s="66">
        <v>0</v>
      </c>
      <c r="G20" s="66">
        <v>0</v>
      </c>
      <c r="H20" s="287">
        <v>0</v>
      </c>
      <c r="I20" s="780"/>
      <c r="J20" s="500">
        <v>0.95528000000000002</v>
      </c>
      <c r="K20" s="66">
        <v>0</v>
      </c>
      <c r="L20" s="66">
        <v>6.8700000000000002E-3</v>
      </c>
      <c r="M20" s="66">
        <v>6.5790000000000001E-2</v>
      </c>
      <c r="N20" s="66">
        <v>0.25401000000000001</v>
      </c>
      <c r="O20" s="66">
        <v>0.4108</v>
      </c>
      <c r="P20" s="66">
        <v>0</v>
      </c>
      <c r="Q20" s="66">
        <v>0</v>
      </c>
      <c r="R20" s="66">
        <v>0.2</v>
      </c>
      <c r="S20" s="287">
        <v>6.2520000000000006E-2</v>
      </c>
      <c r="T20" s="544"/>
    </row>
    <row r="21" spans="1:20" s="57" customFormat="1">
      <c r="A21" s="780" t="s">
        <v>69</v>
      </c>
      <c r="B21" s="498">
        <v>51489</v>
      </c>
      <c r="C21" s="73">
        <v>1122</v>
      </c>
      <c r="D21" s="73">
        <v>371</v>
      </c>
      <c r="E21" s="73">
        <v>744</v>
      </c>
      <c r="F21" s="74">
        <v>0</v>
      </c>
      <c r="G21" s="73">
        <v>7</v>
      </c>
      <c r="H21" s="325">
        <v>0</v>
      </c>
      <c r="I21" s="780" t="s">
        <v>69</v>
      </c>
      <c r="J21" s="501">
        <v>50367</v>
      </c>
      <c r="K21" s="91">
        <v>437</v>
      </c>
      <c r="L21" s="73">
        <v>834</v>
      </c>
      <c r="M21" s="73">
        <v>6487</v>
      </c>
      <c r="N21" s="73">
        <v>12304</v>
      </c>
      <c r="O21" s="74">
        <v>18411</v>
      </c>
      <c r="P21" s="73">
        <v>828</v>
      </c>
      <c r="Q21" s="73">
        <v>3028</v>
      </c>
      <c r="R21" s="73">
        <v>7482</v>
      </c>
      <c r="S21" s="414">
        <v>556</v>
      </c>
      <c r="T21" s="629"/>
    </row>
    <row r="22" spans="1:20" s="2" customFormat="1" ht="11.25" customHeight="1">
      <c r="A22" s="780"/>
      <c r="B22" s="497">
        <v>1</v>
      </c>
      <c r="C22" s="66">
        <v>2.179E-2</v>
      </c>
      <c r="D22" s="66">
        <v>0.33066000000000001</v>
      </c>
      <c r="E22" s="66">
        <v>0.66310000000000002</v>
      </c>
      <c r="F22" s="66">
        <v>0</v>
      </c>
      <c r="G22" s="66">
        <v>6.2399999999999999E-3</v>
      </c>
      <c r="H22" s="287">
        <v>0</v>
      </c>
      <c r="I22" s="780"/>
      <c r="J22" s="500">
        <v>0.97821000000000002</v>
      </c>
      <c r="K22" s="66">
        <v>8.6800000000000002E-3</v>
      </c>
      <c r="L22" s="66">
        <v>1.6559999999999998E-2</v>
      </c>
      <c r="M22" s="66">
        <v>0.12878999999999999</v>
      </c>
      <c r="N22" s="66">
        <v>0.24429000000000001</v>
      </c>
      <c r="O22" s="66">
        <v>0.36553999999999998</v>
      </c>
      <c r="P22" s="66">
        <v>1.644E-2</v>
      </c>
      <c r="Q22" s="66">
        <v>6.012E-2</v>
      </c>
      <c r="R22" s="66">
        <v>0.14854999999999999</v>
      </c>
      <c r="S22" s="287">
        <v>1.1039999999999999E-2</v>
      </c>
      <c r="T22" s="544"/>
    </row>
    <row r="23" spans="1:20" s="57" customFormat="1" ht="12.75" customHeight="1">
      <c r="A23" s="780" t="s">
        <v>70</v>
      </c>
      <c r="B23" s="498">
        <v>81671</v>
      </c>
      <c r="C23" s="73">
        <v>2222</v>
      </c>
      <c r="D23" s="73">
        <v>1369</v>
      </c>
      <c r="E23" s="73">
        <v>845</v>
      </c>
      <c r="F23" s="74">
        <v>8</v>
      </c>
      <c r="G23" s="73">
        <v>0</v>
      </c>
      <c r="H23" s="325">
        <v>0</v>
      </c>
      <c r="I23" s="780" t="s">
        <v>70</v>
      </c>
      <c r="J23" s="501">
        <v>79449</v>
      </c>
      <c r="K23" s="91">
        <v>14</v>
      </c>
      <c r="L23" s="73">
        <v>1343</v>
      </c>
      <c r="M23" s="73">
        <v>5730</v>
      </c>
      <c r="N23" s="73">
        <v>24553</v>
      </c>
      <c r="O23" s="74">
        <v>32135</v>
      </c>
      <c r="P23" s="73">
        <v>943</v>
      </c>
      <c r="Q23" s="73">
        <v>4903</v>
      </c>
      <c r="R23" s="73">
        <v>7597</v>
      </c>
      <c r="S23" s="414">
        <v>2231</v>
      </c>
      <c r="T23" s="629"/>
    </row>
    <row r="24" spans="1:20" s="2" customFormat="1" ht="11.25" customHeight="1">
      <c r="A24" s="780"/>
      <c r="B24" s="497">
        <v>1</v>
      </c>
      <c r="C24" s="66">
        <v>2.7210000000000002E-2</v>
      </c>
      <c r="D24" s="66">
        <v>0.61611000000000005</v>
      </c>
      <c r="E24" s="66">
        <v>0.38029000000000002</v>
      </c>
      <c r="F24" s="66">
        <v>3.5999999999999999E-3</v>
      </c>
      <c r="G24" s="66">
        <v>0</v>
      </c>
      <c r="H24" s="287">
        <v>0</v>
      </c>
      <c r="I24" s="780"/>
      <c r="J24" s="500">
        <v>0.97279000000000004</v>
      </c>
      <c r="K24" s="66">
        <v>1.8000000000000001E-4</v>
      </c>
      <c r="L24" s="66">
        <v>1.6899999999999998E-2</v>
      </c>
      <c r="M24" s="66">
        <v>7.2120000000000004E-2</v>
      </c>
      <c r="N24" s="66">
        <v>0.30903999999999998</v>
      </c>
      <c r="O24" s="66">
        <v>0.40447</v>
      </c>
      <c r="P24" s="66">
        <v>1.187E-2</v>
      </c>
      <c r="Q24" s="66">
        <v>6.1710000000000001E-2</v>
      </c>
      <c r="R24" s="66">
        <v>9.5619999999999997E-2</v>
      </c>
      <c r="S24" s="287">
        <v>2.8080000000000001E-2</v>
      </c>
      <c r="T24" s="544"/>
    </row>
    <row r="25" spans="1:20" s="57" customFormat="1">
      <c r="A25" s="780" t="s">
        <v>71</v>
      </c>
      <c r="B25" s="498">
        <v>20724</v>
      </c>
      <c r="C25" s="73">
        <v>126</v>
      </c>
      <c r="D25" s="73">
        <v>66</v>
      </c>
      <c r="E25" s="73">
        <v>60</v>
      </c>
      <c r="F25" s="74">
        <v>0</v>
      </c>
      <c r="G25" s="73">
        <v>0</v>
      </c>
      <c r="H25" s="325">
        <v>0</v>
      </c>
      <c r="I25" s="780" t="s">
        <v>71</v>
      </c>
      <c r="J25" s="501">
        <v>20598</v>
      </c>
      <c r="K25" s="91">
        <v>14</v>
      </c>
      <c r="L25" s="73">
        <v>230</v>
      </c>
      <c r="M25" s="73">
        <v>1268</v>
      </c>
      <c r="N25" s="73">
        <v>6907</v>
      </c>
      <c r="O25" s="74">
        <v>8250</v>
      </c>
      <c r="P25" s="73">
        <v>288</v>
      </c>
      <c r="Q25" s="73">
        <v>1169</v>
      </c>
      <c r="R25" s="73">
        <v>2222</v>
      </c>
      <c r="S25" s="414">
        <v>250</v>
      </c>
      <c r="T25" s="629"/>
    </row>
    <row r="26" spans="1:20" s="2" customFormat="1" ht="11.25" customHeight="1">
      <c r="A26" s="780"/>
      <c r="B26" s="497">
        <v>1</v>
      </c>
      <c r="C26" s="66">
        <v>6.0800000000000003E-3</v>
      </c>
      <c r="D26" s="66">
        <v>0.52381</v>
      </c>
      <c r="E26" s="66">
        <v>0.47619</v>
      </c>
      <c r="F26" s="66">
        <v>0</v>
      </c>
      <c r="G26" s="66">
        <v>0</v>
      </c>
      <c r="H26" s="287">
        <v>0</v>
      </c>
      <c r="I26" s="780"/>
      <c r="J26" s="500">
        <v>0.99392000000000003</v>
      </c>
      <c r="K26" s="66">
        <v>6.8000000000000005E-4</v>
      </c>
      <c r="L26" s="66">
        <v>1.1169999999999999E-2</v>
      </c>
      <c r="M26" s="66">
        <v>6.1559999999999997E-2</v>
      </c>
      <c r="N26" s="66">
        <v>0.33532000000000001</v>
      </c>
      <c r="O26" s="66">
        <v>0.40051999999999999</v>
      </c>
      <c r="P26" s="66">
        <v>1.3979999999999999E-2</v>
      </c>
      <c r="Q26" s="66">
        <v>5.6750000000000002E-2</v>
      </c>
      <c r="R26" s="66">
        <v>0.10786999999999999</v>
      </c>
      <c r="S26" s="287">
        <v>1.214E-2</v>
      </c>
      <c r="T26" s="544"/>
    </row>
    <row r="27" spans="1:20" s="57" customFormat="1">
      <c r="A27" s="780" t="s">
        <v>72</v>
      </c>
      <c r="B27" s="498">
        <v>4877</v>
      </c>
      <c r="C27" s="73">
        <v>58</v>
      </c>
      <c r="D27" s="73">
        <v>36</v>
      </c>
      <c r="E27" s="73">
        <v>22</v>
      </c>
      <c r="F27" s="74">
        <v>0</v>
      </c>
      <c r="G27" s="73">
        <v>0</v>
      </c>
      <c r="H27" s="325">
        <v>0</v>
      </c>
      <c r="I27" s="780" t="s">
        <v>72</v>
      </c>
      <c r="J27" s="501">
        <v>4819</v>
      </c>
      <c r="K27" s="91">
        <v>0</v>
      </c>
      <c r="L27" s="73">
        <v>16</v>
      </c>
      <c r="M27" s="73">
        <v>291</v>
      </c>
      <c r="N27" s="73">
        <v>1514</v>
      </c>
      <c r="O27" s="74">
        <v>1134</v>
      </c>
      <c r="P27" s="73">
        <v>319</v>
      </c>
      <c r="Q27" s="73">
        <v>646</v>
      </c>
      <c r="R27" s="73">
        <v>805</v>
      </c>
      <c r="S27" s="414">
        <v>94</v>
      </c>
      <c r="T27" s="629"/>
    </row>
    <row r="28" spans="1:20" s="2" customFormat="1" ht="11.25" customHeight="1">
      <c r="A28" s="780"/>
      <c r="B28" s="497">
        <v>1</v>
      </c>
      <c r="C28" s="66">
        <v>1.189E-2</v>
      </c>
      <c r="D28" s="66">
        <v>0.62068999999999996</v>
      </c>
      <c r="E28" s="66">
        <v>0.37930999999999998</v>
      </c>
      <c r="F28" s="66">
        <v>0</v>
      </c>
      <c r="G28" s="66">
        <v>0</v>
      </c>
      <c r="H28" s="287">
        <v>0</v>
      </c>
      <c r="I28" s="780"/>
      <c r="J28" s="500">
        <v>0.98811000000000004</v>
      </c>
      <c r="K28" s="66">
        <v>0</v>
      </c>
      <c r="L28" s="66">
        <v>3.32E-3</v>
      </c>
      <c r="M28" s="66">
        <v>6.0389999999999999E-2</v>
      </c>
      <c r="N28" s="66">
        <v>0.31417</v>
      </c>
      <c r="O28" s="66">
        <v>0.23532</v>
      </c>
      <c r="P28" s="66">
        <v>6.6199999999999995E-2</v>
      </c>
      <c r="Q28" s="66">
        <v>0.13405</v>
      </c>
      <c r="R28" s="66">
        <v>0.16705</v>
      </c>
      <c r="S28" s="287">
        <v>1.951E-2</v>
      </c>
      <c r="T28" s="544"/>
    </row>
    <row r="29" spans="1:20" s="57" customFormat="1">
      <c r="A29" s="780" t="s">
        <v>73</v>
      </c>
      <c r="B29" s="498">
        <v>11388</v>
      </c>
      <c r="C29" s="73">
        <v>0</v>
      </c>
      <c r="D29" s="73">
        <v>0</v>
      </c>
      <c r="E29" s="73">
        <v>0</v>
      </c>
      <c r="F29" s="74">
        <v>0</v>
      </c>
      <c r="G29" s="73">
        <v>0</v>
      </c>
      <c r="H29" s="325">
        <v>0</v>
      </c>
      <c r="I29" s="780" t="s">
        <v>73</v>
      </c>
      <c r="J29" s="501">
        <v>11388</v>
      </c>
      <c r="K29" s="91">
        <v>0</v>
      </c>
      <c r="L29" s="73">
        <v>0</v>
      </c>
      <c r="M29" s="73">
        <v>1314</v>
      </c>
      <c r="N29" s="73">
        <v>2537</v>
      </c>
      <c r="O29" s="74">
        <v>4637</v>
      </c>
      <c r="P29" s="73">
        <v>84</v>
      </c>
      <c r="Q29" s="73">
        <v>668</v>
      </c>
      <c r="R29" s="73">
        <v>1876</v>
      </c>
      <c r="S29" s="414">
        <v>272</v>
      </c>
      <c r="T29" s="629"/>
    </row>
    <row r="30" spans="1:20" s="2" customFormat="1" ht="11.25" customHeight="1">
      <c r="A30" s="780"/>
      <c r="B30" s="497">
        <v>1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287">
        <v>0</v>
      </c>
      <c r="I30" s="780"/>
      <c r="J30" s="500">
        <v>1</v>
      </c>
      <c r="K30" s="66">
        <v>0</v>
      </c>
      <c r="L30" s="66">
        <v>0</v>
      </c>
      <c r="M30" s="66">
        <v>0.11538</v>
      </c>
      <c r="N30" s="66">
        <v>0.22278000000000001</v>
      </c>
      <c r="O30" s="66">
        <v>0.40717999999999999</v>
      </c>
      <c r="P30" s="66">
        <v>7.3800000000000003E-3</v>
      </c>
      <c r="Q30" s="66">
        <v>5.8659999999999997E-2</v>
      </c>
      <c r="R30" s="66">
        <v>0.16472999999999999</v>
      </c>
      <c r="S30" s="287">
        <v>2.3879999999999998E-2</v>
      </c>
      <c r="T30" s="544"/>
    </row>
    <row r="31" spans="1:20" s="57" customFormat="1">
      <c r="A31" s="780" t="s">
        <v>74</v>
      </c>
      <c r="B31" s="498">
        <v>4628</v>
      </c>
      <c r="C31" s="73">
        <v>0</v>
      </c>
      <c r="D31" s="73">
        <v>0</v>
      </c>
      <c r="E31" s="73">
        <v>0</v>
      </c>
      <c r="F31" s="74">
        <v>0</v>
      </c>
      <c r="G31" s="73">
        <v>0</v>
      </c>
      <c r="H31" s="325">
        <v>0</v>
      </c>
      <c r="I31" s="780" t="s">
        <v>74</v>
      </c>
      <c r="J31" s="501">
        <v>4628</v>
      </c>
      <c r="K31" s="91">
        <v>0</v>
      </c>
      <c r="L31" s="73">
        <v>5</v>
      </c>
      <c r="M31" s="73">
        <v>138</v>
      </c>
      <c r="N31" s="73">
        <v>1191</v>
      </c>
      <c r="O31" s="74">
        <v>2797</v>
      </c>
      <c r="P31" s="73">
        <v>17</v>
      </c>
      <c r="Q31" s="73">
        <v>143</v>
      </c>
      <c r="R31" s="73">
        <v>335</v>
      </c>
      <c r="S31" s="414">
        <v>2</v>
      </c>
      <c r="T31" s="629"/>
    </row>
    <row r="32" spans="1:20" s="2" customFormat="1" ht="11.25" customHeight="1">
      <c r="A32" s="780"/>
      <c r="B32" s="497">
        <v>1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287">
        <v>0</v>
      </c>
      <c r="I32" s="780"/>
      <c r="J32" s="500">
        <v>1</v>
      </c>
      <c r="K32" s="66">
        <v>0</v>
      </c>
      <c r="L32" s="66">
        <v>1.08E-3</v>
      </c>
      <c r="M32" s="66">
        <v>2.9819999999999999E-2</v>
      </c>
      <c r="N32" s="66">
        <v>0.25735000000000002</v>
      </c>
      <c r="O32" s="66">
        <v>0.60436000000000001</v>
      </c>
      <c r="P32" s="66">
        <v>3.6700000000000001E-3</v>
      </c>
      <c r="Q32" s="66">
        <v>3.09E-2</v>
      </c>
      <c r="R32" s="66">
        <v>7.2389999999999996E-2</v>
      </c>
      <c r="S32" s="287">
        <v>4.2999999999999999E-4</v>
      </c>
      <c r="T32" s="544"/>
    </row>
    <row r="33" spans="1:20" s="57" customFormat="1" ht="12.75" customHeight="1">
      <c r="A33" s="780" t="s">
        <v>75</v>
      </c>
      <c r="B33" s="498">
        <v>16442</v>
      </c>
      <c r="C33" s="73">
        <v>186</v>
      </c>
      <c r="D33" s="73">
        <v>87</v>
      </c>
      <c r="E33" s="73">
        <v>99</v>
      </c>
      <c r="F33" s="74">
        <v>0</v>
      </c>
      <c r="G33" s="73">
        <v>0</v>
      </c>
      <c r="H33" s="325">
        <v>0</v>
      </c>
      <c r="I33" s="780" t="s">
        <v>75</v>
      </c>
      <c r="J33" s="501">
        <v>16256</v>
      </c>
      <c r="K33" s="91">
        <v>54</v>
      </c>
      <c r="L33" s="73">
        <v>29</v>
      </c>
      <c r="M33" s="73">
        <v>1172</v>
      </c>
      <c r="N33" s="73">
        <v>3801</v>
      </c>
      <c r="O33" s="74">
        <v>5886</v>
      </c>
      <c r="P33" s="73">
        <v>254</v>
      </c>
      <c r="Q33" s="73">
        <v>1227</v>
      </c>
      <c r="R33" s="73">
        <v>3784</v>
      </c>
      <c r="S33" s="414">
        <v>49</v>
      </c>
      <c r="T33" s="629"/>
    </row>
    <row r="34" spans="1:20" s="2" customFormat="1" ht="11.25" customHeight="1">
      <c r="A34" s="780"/>
      <c r="B34" s="497">
        <v>1</v>
      </c>
      <c r="C34" s="66">
        <v>1.1310000000000001E-2</v>
      </c>
      <c r="D34" s="66">
        <v>0.46773999999999999</v>
      </c>
      <c r="E34" s="66">
        <v>0.53225999999999996</v>
      </c>
      <c r="F34" s="66">
        <v>0</v>
      </c>
      <c r="G34" s="66">
        <v>0</v>
      </c>
      <c r="H34" s="287">
        <v>0</v>
      </c>
      <c r="I34" s="780"/>
      <c r="J34" s="500">
        <v>0.98868999999999996</v>
      </c>
      <c r="K34" s="66">
        <v>3.32E-3</v>
      </c>
      <c r="L34" s="66">
        <v>1.7799999999999999E-3</v>
      </c>
      <c r="M34" s="66">
        <v>7.2099999999999997E-2</v>
      </c>
      <c r="N34" s="66">
        <v>0.23382</v>
      </c>
      <c r="O34" s="66">
        <v>0.36208000000000001</v>
      </c>
      <c r="P34" s="66">
        <v>1.5630000000000002E-2</v>
      </c>
      <c r="Q34" s="66">
        <v>7.5480000000000005E-2</v>
      </c>
      <c r="R34" s="66">
        <v>0.23277999999999999</v>
      </c>
      <c r="S34" s="287">
        <v>3.0100000000000001E-3</v>
      </c>
      <c r="T34" s="544"/>
    </row>
    <row r="35" spans="1:20" s="57" customFormat="1">
      <c r="A35" s="764" t="s">
        <v>76</v>
      </c>
      <c r="B35" s="498">
        <v>6080</v>
      </c>
      <c r="C35" s="73">
        <v>164</v>
      </c>
      <c r="D35" s="73">
        <v>5</v>
      </c>
      <c r="E35" s="73">
        <v>41</v>
      </c>
      <c r="F35" s="74">
        <v>6</v>
      </c>
      <c r="G35" s="73">
        <v>112</v>
      </c>
      <c r="H35" s="325">
        <v>0</v>
      </c>
      <c r="I35" s="764" t="s">
        <v>76</v>
      </c>
      <c r="J35" s="501">
        <v>5916</v>
      </c>
      <c r="K35" s="91">
        <v>0</v>
      </c>
      <c r="L35" s="73">
        <v>5</v>
      </c>
      <c r="M35" s="73">
        <v>346</v>
      </c>
      <c r="N35" s="73">
        <v>1294</v>
      </c>
      <c r="O35" s="74">
        <v>2348</v>
      </c>
      <c r="P35" s="73">
        <v>115</v>
      </c>
      <c r="Q35" s="73">
        <v>408</v>
      </c>
      <c r="R35" s="73">
        <v>1348</v>
      </c>
      <c r="S35" s="414">
        <v>52</v>
      </c>
      <c r="T35" s="629"/>
    </row>
    <row r="36" spans="1:20" s="2" customFormat="1" ht="11.25" customHeight="1">
      <c r="A36" s="765"/>
      <c r="B36" s="499">
        <v>1</v>
      </c>
      <c r="C36" s="294">
        <v>2.6970000000000001E-2</v>
      </c>
      <c r="D36" s="294">
        <v>3.049E-2</v>
      </c>
      <c r="E36" s="294">
        <v>0.25</v>
      </c>
      <c r="F36" s="294">
        <v>3.6589999999999998E-2</v>
      </c>
      <c r="G36" s="294">
        <v>0.68293000000000004</v>
      </c>
      <c r="H36" s="296">
        <v>0</v>
      </c>
      <c r="I36" s="765"/>
      <c r="J36" s="502">
        <v>0.97302999999999995</v>
      </c>
      <c r="K36" s="294">
        <v>0</v>
      </c>
      <c r="L36" s="294">
        <v>8.4999999999999995E-4</v>
      </c>
      <c r="M36" s="294">
        <v>5.849E-2</v>
      </c>
      <c r="N36" s="294">
        <v>0.21873000000000001</v>
      </c>
      <c r="O36" s="294">
        <v>0.39689000000000002</v>
      </c>
      <c r="P36" s="294">
        <v>1.9439999999999999E-2</v>
      </c>
      <c r="Q36" s="294">
        <v>6.8970000000000004E-2</v>
      </c>
      <c r="R36" s="294">
        <v>0.22786000000000001</v>
      </c>
      <c r="S36" s="296">
        <v>8.7899999999999992E-3</v>
      </c>
      <c r="T36" s="544"/>
    </row>
    <row r="37" spans="1:20" s="57" customFormat="1" ht="12.75" customHeight="1">
      <c r="A37" s="773" t="s">
        <v>85</v>
      </c>
      <c r="B37" s="320">
        <v>403502</v>
      </c>
      <c r="C37" s="322">
        <v>5125</v>
      </c>
      <c r="D37" s="322">
        <v>2557</v>
      </c>
      <c r="E37" s="322">
        <v>2226</v>
      </c>
      <c r="F37" s="323">
        <v>75</v>
      </c>
      <c r="G37" s="322">
        <v>267</v>
      </c>
      <c r="H37" s="326">
        <v>0</v>
      </c>
      <c r="I37" s="773" t="s">
        <v>85</v>
      </c>
      <c r="J37" s="327">
        <v>398377</v>
      </c>
      <c r="K37" s="321">
        <v>756</v>
      </c>
      <c r="L37" s="322">
        <v>4406</v>
      </c>
      <c r="M37" s="322">
        <v>29329</v>
      </c>
      <c r="N37" s="322">
        <v>139018</v>
      </c>
      <c r="O37" s="323">
        <v>145839</v>
      </c>
      <c r="P37" s="322">
        <v>4403</v>
      </c>
      <c r="Q37" s="322">
        <v>21883</v>
      </c>
      <c r="R37" s="322">
        <v>46290</v>
      </c>
      <c r="S37" s="415">
        <v>6453</v>
      </c>
      <c r="T37" s="629"/>
    </row>
    <row r="38" spans="1:20" s="2" customFormat="1" ht="12" customHeight="1" thickBot="1">
      <c r="A38" s="774"/>
      <c r="B38" s="333">
        <v>1</v>
      </c>
      <c r="C38" s="314">
        <v>1.2699999999999999E-2</v>
      </c>
      <c r="D38" s="314">
        <v>0.49892999999999998</v>
      </c>
      <c r="E38" s="314">
        <v>0.43434</v>
      </c>
      <c r="F38" s="314">
        <v>1.4630000000000001E-2</v>
      </c>
      <c r="G38" s="314">
        <v>5.21E-2</v>
      </c>
      <c r="H38" s="316">
        <v>0</v>
      </c>
      <c r="I38" s="774"/>
      <c r="J38" s="336">
        <v>0.98729999999999996</v>
      </c>
      <c r="K38" s="494">
        <v>1.9E-3</v>
      </c>
      <c r="L38" s="494">
        <v>1.106E-2</v>
      </c>
      <c r="M38" s="494">
        <v>7.3620000000000005E-2</v>
      </c>
      <c r="N38" s="494">
        <v>0.34895999999999999</v>
      </c>
      <c r="O38" s="494">
        <v>0.36608000000000002</v>
      </c>
      <c r="P38" s="494">
        <v>1.1050000000000001E-2</v>
      </c>
      <c r="Q38" s="494">
        <v>5.493E-2</v>
      </c>
      <c r="R38" s="494">
        <v>0.1162</v>
      </c>
      <c r="S38" s="495">
        <v>1.6199999999999999E-2</v>
      </c>
      <c r="T38" s="544"/>
    </row>
    <row r="39" spans="1:20" s="545" customFormat="1"/>
    <row r="40" spans="1:20" s="547" customFormat="1" ht="11.25">
      <c r="A40" s="547" t="str">
        <f>"Anmerkungen. Datengrundlage: Volkshochschul-Statistik "&amp;Hilfswerte!B1&amp;"; Basis: "&amp;Tabelle1!$C$36&amp;" vhs."</f>
        <v>Anmerkungen. Datengrundlage: Volkshochschul-Statistik 2023; Basis: 822 vhs.</v>
      </c>
      <c r="I40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0" s="545" customFormat="1"/>
    <row r="42" spans="1:20" s="545" customFormat="1">
      <c r="A42" s="547" t="s">
        <v>545</v>
      </c>
      <c r="G42" s="402"/>
      <c r="I42" s="547" t="s">
        <v>545</v>
      </c>
      <c r="O42" s="402"/>
    </row>
    <row r="43" spans="1:20" s="545" customFormat="1">
      <c r="A43" s="547" t="s">
        <v>546</v>
      </c>
      <c r="E43" s="775" t="s">
        <v>541</v>
      </c>
      <c r="F43" s="775"/>
      <c r="G43" s="775"/>
      <c r="I43" s="547" t="s">
        <v>546</v>
      </c>
      <c r="M43" s="775" t="s">
        <v>541</v>
      </c>
      <c r="N43" s="775"/>
      <c r="O43" s="775"/>
    </row>
    <row r="44" spans="1:20" s="545" customFormat="1">
      <c r="A44" s="548"/>
      <c r="G44" s="402"/>
      <c r="I44" s="548"/>
      <c r="O44" s="402"/>
    </row>
    <row r="45" spans="1:20" s="545" customFormat="1">
      <c r="A45" s="766" t="s">
        <v>547</v>
      </c>
      <c r="B45" s="766"/>
      <c r="C45" s="766"/>
      <c r="D45" s="766"/>
      <c r="E45" s="766"/>
      <c r="G45" s="402"/>
      <c r="I45" s="766" t="s">
        <v>547</v>
      </c>
      <c r="J45" s="766"/>
      <c r="K45" s="766"/>
      <c r="L45" s="766"/>
      <c r="M45" s="766"/>
      <c r="O45" s="402"/>
    </row>
  </sheetData>
  <mergeCells count="49">
    <mergeCell ref="A45:E45"/>
    <mergeCell ref="I45:M45"/>
    <mergeCell ref="A1:H1"/>
    <mergeCell ref="I1:S1"/>
    <mergeCell ref="A2:A4"/>
    <mergeCell ref="B2:B4"/>
    <mergeCell ref="I2:I4"/>
    <mergeCell ref="K3:S3"/>
    <mergeCell ref="D3:H3"/>
    <mergeCell ref="C2:H2"/>
    <mergeCell ref="C3:C4"/>
    <mergeCell ref="J2:S2"/>
    <mergeCell ref="J3:J4"/>
    <mergeCell ref="A5:A6"/>
    <mergeCell ref="I5:I6"/>
    <mergeCell ref="A7:A8"/>
    <mergeCell ref="I7:I8"/>
    <mergeCell ref="A9:A10"/>
    <mergeCell ref="I9:I10"/>
    <mergeCell ref="A11:A12"/>
    <mergeCell ref="I11:I12"/>
    <mergeCell ref="A13:A14"/>
    <mergeCell ref="I13:I14"/>
    <mergeCell ref="A15:A16"/>
    <mergeCell ref="I15:I16"/>
    <mergeCell ref="A17:A18"/>
    <mergeCell ref="I17:I18"/>
    <mergeCell ref="A19:A20"/>
    <mergeCell ref="I19:I20"/>
    <mergeCell ref="A21:A22"/>
    <mergeCell ref="I21:I22"/>
    <mergeCell ref="A23:A24"/>
    <mergeCell ref="I23:I24"/>
    <mergeCell ref="A25:A26"/>
    <mergeCell ref="I25:I26"/>
    <mergeCell ref="A27:A28"/>
    <mergeCell ref="I27:I28"/>
    <mergeCell ref="A29:A30"/>
    <mergeCell ref="I29:I30"/>
    <mergeCell ref="A31:A32"/>
    <mergeCell ref="I31:I32"/>
    <mergeCell ref="A33:A34"/>
    <mergeCell ref="I33:I34"/>
    <mergeCell ref="E43:G43"/>
    <mergeCell ref="M43:O43"/>
    <mergeCell ref="A35:A36"/>
    <mergeCell ref="I35:I36"/>
    <mergeCell ref="A37:A38"/>
    <mergeCell ref="I37:I38"/>
  </mergeCells>
  <conditionalFormatting sqref="A6 A8 A10 A12 A14 A16 A18 A20 A22 A24 A26 A28 A30 A32 A34 A36">
    <cfRule type="cellIs" dxfId="323" priority="290" stopIfTrue="1" operator="lessThan">
      <formula>0.0005</formula>
    </cfRule>
    <cfRule type="cellIs" dxfId="322" priority="289" stopIfTrue="1" operator="equal">
      <formula>1</formula>
    </cfRule>
  </conditionalFormatting>
  <conditionalFormatting sqref="A38 I38">
    <cfRule type="cellIs" dxfId="321" priority="293" stopIfTrue="1" operator="lessThan">
      <formula>0.0005</formula>
    </cfRule>
    <cfRule type="cellIs" dxfId="320" priority="292" stopIfTrue="1" operator="equal">
      <formula>1</formula>
    </cfRule>
  </conditionalFormatting>
  <conditionalFormatting sqref="A5:I5">
    <cfRule type="cellIs" dxfId="319" priority="288" stopIfTrue="1" operator="equal">
      <formula>0</formula>
    </cfRule>
  </conditionalFormatting>
  <conditionalFormatting sqref="A9:I9">
    <cfRule type="cellIs" dxfId="318" priority="271" stopIfTrue="1" operator="equal">
      <formula>0</formula>
    </cfRule>
  </conditionalFormatting>
  <conditionalFormatting sqref="A11:I11">
    <cfRule type="cellIs" dxfId="317" priority="263" stopIfTrue="1" operator="equal">
      <formula>0</formula>
    </cfRule>
  </conditionalFormatting>
  <conditionalFormatting sqref="A13:I13">
    <cfRule type="cellIs" dxfId="316" priority="255" stopIfTrue="1" operator="equal">
      <formula>0</formula>
    </cfRule>
  </conditionalFormatting>
  <conditionalFormatting sqref="A15:I15">
    <cfRule type="cellIs" dxfId="315" priority="247" stopIfTrue="1" operator="equal">
      <formula>0</formula>
    </cfRule>
  </conditionalFormatting>
  <conditionalFormatting sqref="A17:I17">
    <cfRule type="cellIs" dxfId="314" priority="239" stopIfTrue="1" operator="equal">
      <formula>0</formula>
    </cfRule>
  </conditionalFormatting>
  <conditionalFormatting sqref="A19:I19">
    <cfRule type="cellIs" dxfId="313" priority="231" stopIfTrue="1" operator="equal">
      <formula>0</formula>
    </cfRule>
  </conditionalFormatting>
  <conditionalFormatting sqref="A21:I21">
    <cfRule type="cellIs" dxfId="312" priority="223" stopIfTrue="1" operator="equal">
      <formula>0</formula>
    </cfRule>
  </conditionalFormatting>
  <conditionalFormatting sqref="A23:I23">
    <cfRule type="cellIs" dxfId="311" priority="215" stopIfTrue="1" operator="equal">
      <formula>0</formula>
    </cfRule>
  </conditionalFormatting>
  <conditionalFormatting sqref="A25:I25">
    <cfRule type="cellIs" dxfId="310" priority="207" stopIfTrue="1" operator="equal">
      <formula>0</formula>
    </cfRule>
  </conditionalFormatting>
  <conditionalFormatting sqref="A27:I27">
    <cfRule type="cellIs" dxfId="309" priority="199" stopIfTrue="1" operator="equal">
      <formula>0</formula>
    </cfRule>
  </conditionalFormatting>
  <conditionalFormatting sqref="A29:I29">
    <cfRule type="cellIs" dxfId="308" priority="191" stopIfTrue="1" operator="equal">
      <formula>0</formula>
    </cfRule>
  </conditionalFormatting>
  <conditionalFormatting sqref="A31:I31">
    <cfRule type="cellIs" dxfId="307" priority="183" stopIfTrue="1" operator="equal">
      <formula>0</formula>
    </cfRule>
  </conditionalFormatting>
  <conditionalFormatting sqref="A33:I33">
    <cfRule type="cellIs" dxfId="306" priority="175" stopIfTrue="1" operator="equal">
      <formula>0</formula>
    </cfRule>
  </conditionalFormatting>
  <conditionalFormatting sqref="A35:I35">
    <cfRule type="cellIs" dxfId="305" priority="167" stopIfTrue="1" operator="equal">
      <formula>0</formula>
    </cfRule>
  </conditionalFormatting>
  <conditionalFormatting sqref="A37:I37">
    <cfRule type="cellIs" dxfId="304" priority="159" stopIfTrue="1" operator="equal">
      <formula>0</formula>
    </cfRule>
  </conditionalFormatting>
  <conditionalFormatting sqref="B6:H8">
    <cfRule type="cellIs" dxfId="303" priority="272" stopIfTrue="1" operator="equal">
      <formula>0</formula>
    </cfRule>
  </conditionalFormatting>
  <conditionalFormatting sqref="B10:H10">
    <cfRule type="cellIs" dxfId="302" priority="264" stopIfTrue="1" operator="equal">
      <formula>0</formula>
    </cfRule>
  </conditionalFormatting>
  <conditionalFormatting sqref="B12:H12">
    <cfRule type="cellIs" dxfId="301" priority="256" stopIfTrue="1" operator="equal">
      <formula>0</formula>
    </cfRule>
  </conditionalFormatting>
  <conditionalFormatting sqref="B14:H14">
    <cfRule type="cellIs" dxfId="300" priority="248" stopIfTrue="1" operator="equal">
      <formula>0</formula>
    </cfRule>
  </conditionalFormatting>
  <conditionalFormatting sqref="B16:H16">
    <cfRule type="cellIs" dxfId="299" priority="240" stopIfTrue="1" operator="equal">
      <formula>0</formula>
    </cfRule>
  </conditionalFormatting>
  <conditionalFormatting sqref="B18:H18">
    <cfRule type="cellIs" dxfId="298" priority="232" stopIfTrue="1" operator="equal">
      <formula>0</formula>
    </cfRule>
  </conditionalFormatting>
  <conditionalFormatting sqref="B20:H20">
    <cfRule type="cellIs" dxfId="297" priority="224" stopIfTrue="1" operator="equal">
      <formula>0</formula>
    </cfRule>
  </conditionalFormatting>
  <conditionalFormatting sqref="B22:H22">
    <cfRule type="cellIs" dxfId="296" priority="216" stopIfTrue="1" operator="equal">
      <formula>0</formula>
    </cfRule>
  </conditionalFormatting>
  <conditionalFormatting sqref="B24:H24">
    <cfRule type="cellIs" dxfId="295" priority="208" stopIfTrue="1" operator="equal">
      <formula>0</formula>
    </cfRule>
  </conditionalFormatting>
  <conditionalFormatting sqref="B26:H26">
    <cfRule type="cellIs" dxfId="294" priority="200" stopIfTrue="1" operator="equal">
      <formula>0</formula>
    </cfRule>
  </conditionalFormatting>
  <conditionalFormatting sqref="B28:H28">
    <cfRule type="cellIs" dxfId="293" priority="192" stopIfTrue="1" operator="equal">
      <formula>0</formula>
    </cfRule>
  </conditionalFormatting>
  <conditionalFormatting sqref="B30:H30">
    <cfRule type="cellIs" dxfId="292" priority="184" stopIfTrue="1" operator="equal">
      <formula>0</formula>
    </cfRule>
  </conditionalFormatting>
  <conditionalFormatting sqref="B32:H32">
    <cfRule type="cellIs" dxfId="291" priority="176" stopIfTrue="1" operator="equal">
      <formula>0</formula>
    </cfRule>
  </conditionalFormatting>
  <conditionalFormatting sqref="B34:H34">
    <cfRule type="cellIs" dxfId="290" priority="168" stopIfTrue="1" operator="equal">
      <formula>0</formula>
    </cfRule>
  </conditionalFormatting>
  <conditionalFormatting sqref="B36:H36">
    <cfRule type="cellIs" dxfId="289" priority="160" stopIfTrue="1" operator="equal">
      <formula>0</formula>
    </cfRule>
  </conditionalFormatting>
  <conditionalFormatting sqref="B38:H38">
    <cfRule type="cellIs" dxfId="288" priority="152" stopIfTrue="1" operator="equal">
      <formula>0</formula>
    </cfRule>
  </conditionalFormatting>
  <conditionalFormatting sqref="I6 I8 I10 I12 I14 I16 I18 I20 I22 I24 I26 I28 I30 I32 I34 I36">
    <cfRule type="cellIs" dxfId="287" priority="286" stopIfTrue="1" operator="equal">
      <formula>1</formula>
    </cfRule>
    <cfRule type="cellIs" dxfId="286" priority="287" stopIfTrue="1" operator="lessThan">
      <formula>0.0005</formula>
    </cfRule>
  </conditionalFormatting>
  <conditionalFormatting sqref="J5:J38">
    <cfRule type="cellIs" dxfId="285" priority="1" stopIfTrue="1" operator="equal">
      <formula>0</formula>
    </cfRule>
  </conditionalFormatting>
  <conditionalFormatting sqref="K6:S6">
    <cfRule type="cellIs" dxfId="284" priority="145" stopIfTrue="1" operator="equal">
      <formula>0</formula>
    </cfRule>
  </conditionalFormatting>
  <conditionalFormatting sqref="K8:S8">
    <cfRule type="cellIs" dxfId="283" priority="139" stopIfTrue="1" operator="equal">
      <formula>0</formula>
    </cfRule>
  </conditionalFormatting>
  <conditionalFormatting sqref="K10:S10">
    <cfRule type="cellIs" dxfId="282" priority="132" stopIfTrue="1" operator="equal">
      <formula>0</formula>
    </cfRule>
  </conditionalFormatting>
  <conditionalFormatting sqref="K12:S12">
    <cfRule type="cellIs" dxfId="281" priority="125" stopIfTrue="1" operator="equal">
      <formula>0</formula>
    </cfRule>
  </conditionalFormatting>
  <conditionalFormatting sqref="K14:S14">
    <cfRule type="cellIs" dxfId="280" priority="118" stopIfTrue="1" operator="equal">
      <formula>0</formula>
    </cfRule>
  </conditionalFormatting>
  <conditionalFormatting sqref="K16:S16">
    <cfRule type="cellIs" dxfId="279" priority="111" stopIfTrue="1" operator="equal">
      <formula>0</formula>
    </cfRule>
  </conditionalFormatting>
  <conditionalFormatting sqref="K18:S18">
    <cfRule type="cellIs" dxfId="278" priority="104" stopIfTrue="1" operator="equal">
      <formula>0</formula>
    </cfRule>
  </conditionalFormatting>
  <conditionalFormatting sqref="K20:S20">
    <cfRule type="cellIs" dxfId="277" priority="97" stopIfTrue="1" operator="equal">
      <formula>0</formula>
    </cfRule>
  </conditionalFormatting>
  <conditionalFormatting sqref="K22:S22">
    <cfRule type="cellIs" dxfId="276" priority="90" stopIfTrue="1" operator="equal">
      <formula>0</formula>
    </cfRule>
  </conditionalFormatting>
  <conditionalFormatting sqref="K24:S24">
    <cfRule type="cellIs" dxfId="275" priority="83" stopIfTrue="1" operator="equal">
      <formula>0</formula>
    </cfRule>
  </conditionalFormatting>
  <conditionalFormatting sqref="K26:S26">
    <cfRule type="cellIs" dxfId="274" priority="76" stopIfTrue="1" operator="equal">
      <formula>0</formula>
    </cfRule>
  </conditionalFormatting>
  <conditionalFormatting sqref="K28:S28">
    <cfRule type="cellIs" dxfId="273" priority="69" stopIfTrue="1" operator="equal">
      <formula>0</formula>
    </cfRule>
  </conditionalFormatting>
  <conditionalFormatting sqref="K30:S30">
    <cfRule type="cellIs" dxfId="272" priority="62" stopIfTrue="1" operator="equal">
      <formula>0</formula>
    </cfRule>
  </conditionalFormatting>
  <conditionalFormatting sqref="K32:S32">
    <cfRule type="cellIs" dxfId="271" priority="55" stopIfTrue="1" operator="equal">
      <formula>0</formula>
    </cfRule>
  </conditionalFormatting>
  <conditionalFormatting sqref="K34:S34">
    <cfRule type="cellIs" dxfId="270" priority="48" stopIfTrue="1" operator="equal">
      <formula>0</formula>
    </cfRule>
  </conditionalFormatting>
  <conditionalFormatting sqref="K36:S36">
    <cfRule type="cellIs" dxfId="269" priority="41" stopIfTrue="1" operator="equal">
      <formula>0</formula>
    </cfRule>
  </conditionalFormatting>
  <conditionalFormatting sqref="K38:S38">
    <cfRule type="cellIs" dxfId="268" priority="34" stopIfTrue="1" operator="equal">
      <formula>0</formula>
    </cfRule>
  </conditionalFormatting>
  <conditionalFormatting sqref="K5:IV5 K7:IV7">
    <cfRule type="cellIs" dxfId="267" priority="151" stopIfTrue="1" operator="equal">
      <formula>0</formula>
    </cfRule>
  </conditionalFormatting>
  <conditionalFormatting sqref="K9:IV9">
    <cfRule type="cellIs" dxfId="266" priority="138" stopIfTrue="1" operator="equal">
      <formula>0</formula>
    </cfRule>
  </conditionalFormatting>
  <conditionalFormatting sqref="K11:IV11">
    <cfRule type="cellIs" dxfId="265" priority="131" stopIfTrue="1" operator="equal">
      <formula>0</formula>
    </cfRule>
  </conditionalFormatting>
  <conditionalFormatting sqref="K13:IV13">
    <cfRule type="cellIs" dxfId="264" priority="124" stopIfTrue="1" operator="equal">
      <formula>0</formula>
    </cfRule>
  </conditionalFormatting>
  <conditionalFormatting sqref="K15:IV15">
    <cfRule type="cellIs" dxfId="263" priority="117" stopIfTrue="1" operator="equal">
      <formula>0</formula>
    </cfRule>
  </conditionalFormatting>
  <conditionalFormatting sqref="K17:IV17">
    <cfRule type="cellIs" dxfId="262" priority="110" stopIfTrue="1" operator="equal">
      <formula>0</formula>
    </cfRule>
  </conditionalFormatting>
  <conditionalFormatting sqref="K19:IV19">
    <cfRule type="cellIs" dxfId="261" priority="103" stopIfTrue="1" operator="equal">
      <formula>0</formula>
    </cfRule>
  </conditionalFormatting>
  <conditionalFormatting sqref="K21:IV21">
    <cfRule type="cellIs" dxfId="260" priority="96" stopIfTrue="1" operator="equal">
      <formula>0</formula>
    </cfRule>
  </conditionalFormatting>
  <conditionalFormatting sqref="K23:IV23">
    <cfRule type="cellIs" dxfId="259" priority="89" stopIfTrue="1" operator="equal">
      <formula>0</formula>
    </cfRule>
  </conditionalFormatting>
  <conditionalFormatting sqref="K25:IV25">
    <cfRule type="cellIs" dxfId="258" priority="82" stopIfTrue="1" operator="equal">
      <formula>0</formula>
    </cfRule>
  </conditionalFormatting>
  <conditionalFormatting sqref="K27:IV27">
    <cfRule type="cellIs" dxfId="257" priority="75" stopIfTrue="1" operator="equal">
      <formula>0</formula>
    </cfRule>
  </conditionalFormatting>
  <conditionalFormatting sqref="K29:IV29">
    <cfRule type="cellIs" dxfId="256" priority="68" stopIfTrue="1" operator="equal">
      <formula>0</formula>
    </cfRule>
  </conditionalFormatting>
  <conditionalFormatting sqref="K31:IV31">
    <cfRule type="cellIs" dxfId="255" priority="61" stopIfTrue="1" operator="equal">
      <formula>0</formula>
    </cfRule>
  </conditionalFormatting>
  <conditionalFormatting sqref="K33:IV33">
    <cfRule type="cellIs" dxfId="254" priority="54" stopIfTrue="1" operator="equal">
      <formula>0</formula>
    </cfRule>
  </conditionalFormatting>
  <conditionalFormatting sqref="K35:IV35">
    <cfRule type="cellIs" dxfId="253" priority="47" stopIfTrue="1" operator="equal">
      <formula>0</formula>
    </cfRule>
  </conditionalFormatting>
  <conditionalFormatting sqref="K37:IV37">
    <cfRule type="cellIs" dxfId="252" priority="40" stopIfTrue="1" operator="equal">
      <formula>0</formula>
    </cfRule>
  </conditionalFormatting>
  <conditionalFormatting sqref="T6:IV6 T8:IV8 T10:IV10 T12:IV12 T14:IV14 T16:IV16 T18:IV18 T20:IV20 T22:IV22 T24:IV24 T26:IV26 T28:IV28 T30:IV30 T32:IV32 T34:IV34 T36:IV36 T38:IV38">
    <cfRule type="cellIs" dxfId="251" priority="731" stopIfTrue="1" operator="equal">
      <formula>1</formula>
    </cfRule>
    <cfRule type="cellIs" dxfId="250" priority="732" stopIfTrue="1" operator="lessThan">
      <formula>0.0005</formula>
    </cfRule>
  </conditionalFormatting>
  <hyperlinks>
    <hyperlink ref="M43" r:id="rId1" xr:uid="{8C596C1B-97BA-40A5-9D30-61F907DB792A}"/>
    <hyperlink ref="M43:O43" r:id="rId2" display="http://dx.doi.org/10.4232/1.14582 " xr:uid="{9D2C87CB-06CD-4C44-B547-F4FD1458819A}"/>
    <hyperlink ref="E43" r:id="rId3" xr:uid="{EE00DF87-A5D4-4414-BF5C-3B2123AFC9B3}"/>
    <hyperlink ref="E43:G43" r:id="rId4" display="http://dx.doi.org/10.4232/1.14582 " xr:uid="{F63572B5-C2F8-451C-988D-5E5D2676FC21}"/>
    <hyperlink ref="A45" r:id="rId5" display="Publikation und Tabellen stehen unter der Lizenz CC BY-SA DEED 4.0." xr:uid="{7373FE85-FD12-4DA5-8E54-E60E87EA852C}"/>
    <hyperlink ref="A45:E45" r:id="rId6" display="Die Tabellen stehen unter der Lizenz CC BY-SA DEED 4.0." xr:uid="{034AA410-4012-41F3-814C-39D0B04452D9}"/>
    <hyperlink ref="I45" r:id="rId7" display="Publikation und Tabellen stehen unter der Lizenz CC BY-SA DEED 4.0." xr:uid="{5592D525-B202-4A4D-AD06-29D705AC3746}"/>
    <hyperlink ref="I45:M45" r:id="rId8" display="Die Tabellen stehen unter der Lizenz CC BY-SA DEED 4.0." xr:uid="{CDABB87E-E3BD-4C19-8C3A-30A0D104AC0A}"/>
  </hyperlinks>
  <pageMargins left="0.78740157480314965" right="0.78740157480314965" top="0.98425196850393704" bottom="0.98425196850393704" header="0.51181102362204722" footer="0.51181102362204722"/>
  <pageSetup paperSize="9" scale="69" orientation="portrait" r:id="rId9"/>
  <headerFooter scaleWithDoc="0" alignWithMargins="0"/>
  <colBreaks count="2" manualBreakCount="2">
    <brk id="8" max="44" man="1"/>
    <brk id="20" max="39" man="1"/>
  </colBreaks>
  <legacyDrawingHF r:id="rId1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BF74-DD00-4A91-9D3F-20042D46DBFC}">
  <dimension ref="A1:AB52"/>
  <sheetViews>
    <sheetView view="pageBreakPreview" zoomScaleNormal="100" zoomScaleSheetLayoutView="100" workbookViewId="0">
      <selection activeCell="A45" sqref="A45:E45"/>
    </sheetView>
  </sheetViews>
  <sheetFormatPr baseColWidth="10" defaultRowHeight="12.75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8.28515625" customWidth="1"/>
    <col min="23" max="23" width="8.42578125" customWidth="1"/>
    <col min="24" max="24" width="8.7109375" style="4" customWidth="1"/>
    <col min="25" max="25" width="8.42578125" style="4" customWidth="1"/>
    <col min="26" max="26" width="8.5703125" style="4" customWidth="1"/>
    <col min="27" max="27" width="2.7109375" style="549" customWidth="1"/>
  </cols>
  <sheetData>
    <row r="1" spans="1:28" s="3" customFormat="1" ht="39.950000000000003" customHeight="1" thickBot="1">
      <c r="A1" s="767" t="str">
        <f>"Tabelle 17: Einzelveranstaltungen, Unterrichtsstunden und Teilnehmende nach Ländern und Programmbereichen " &amp;Hilfswerte!B1</f>
        <v>Tabelle 17: Einzelveranstaltungen, Unterrichtsstunden und Teilnehmende nach Ländern und Programmbereichen 2023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978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2023</v>
      </c>
      <c r="O1" s="978"/>
      <c r="P1" s="978"/>
      <c r="Q1" s="978"/>
      <c r="R1" s="978"/>
      <c r="S1" s="978"/>
      <c r="T1" s="978"/>
      <c r="U1" s="978"/>
      <c r="V1" s="978"/>
      <c r="W1" s="978"/>
      <c r="X1" s="978"/>
      <c r="Y1" s="978"/>
      <c r="Z1" s="978"/>
      <c r="AA1" s="624"/>
      <c r="AB1" s="53"/>
    </row>
    <row r="2" spans="1:28" s="3" customFormat="1" ht="25.5" customHeight="1">
      <c r="A2" s="969" t="s">
        <v>12</v>
      </c>
      <c r="B2" s="924" t="s">
        <v>292</v>
      </c>
      <c r="C2" s="925"/>
      <c r="D2" s="925"/>
      <c r="E2" s="928" t="s">
        <v>54</v>
      </c>
      <c r="F2" s="928"/>
      <c r="G2" s="928"/>
      <c r="H2" s="928"/>
      <c r="I2" s="928"/>
      <c r="J2" s="928"/>
      <c r="K2" s="928"/>
      <c r="L2" s="928"/>
      <c r="M2" s="929"/>
      <c r="N2" s="969" t="s">
        <v>12</v>
      </c>
      <c r="O2" s="964" t="s">
        <v>54</v>
      </c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9"/>
      <c r="AA2" s="540"/>
    </row>
    <row r="3" spans="1:28" s="3" customFormat="1" ht="39.75" customHeight="1">
      <c r="A3" s="970"/>
      <c r="B3" s="934"/>
      <c r="C3" s="935"/>
      <c r="D3" s="935"/>
      <c r="E3" s="988" t="s">
        <v>89</v>
      </c>
      <c r="F3" s="989"/>
      <c r="G3" s="990"/>
      <c r="H3" s="988" t="s">
        <v>277</v>
      </c>
      <c r="I3" s="989"/>
      <c r="J3" s="990"/>
      <c r="K3" s="988" t="s">
        <v>19</v>
      </c>
      <c r="L3" s="989"/>
      <c r="M3" s="991"/>
      <c r="N3" s="970"/>
      <c r="O3" s="988" t="s">
        <v>20</v>
      </c>
      <c r="P3" s="989"/>
      <c r="Q3" s="990"/>
      <c r="R3" s="988" t="s">
        <v>352</v>
      </c>
      <c r="S3" s="989"/>
      <c r="T3" s="990"/>
      <c r="U3" s="988" t="s">
        <v>38</v>
      </c>
      <c r="V3" s="989"/>
      <c r="W3" s="990"/>
      <c r="X3" s="988" t="s">
        <v>39</v>
      </c>
      <c r="Y3" s="989"/>
      <c r="Z3" s="991"/>
      <c r="AA3" s="540"/>
    </row>
    <row r="4" spans="1:28" ht="35.25" customHeight="1">
      <c r="A4" s="971"/>
      <c r="B4" s="568" t="s">
        <v>345</v>
      </c>
      <c r="C4" s="568" t="s">
        <v>294</v>
      </c>
      <c r="D4" s="568" t="s">
        <v>344</v>
      </c>
      <c r="E4" s="568" t="s">
        <v>345</v>
      </c>
      <c r="F4" s="568" t="s">
        <v>294</v>
      </c>
      <c r="G4" s="568" t="s">
        <v>344</v>
      </c>
      <c r="H4" s="568" t="s">
        <v>345</v>
      </c>
      <c r="I4" s="568" t="s">
        <v>294</v>
      </c>
      <c r="J4" s="568" t="s">
        <v>344</v>
      </c>
      <c r="K4" s="568" t="s">
        <v>345</v>
      </c>
      <c r="L4" s="568" t="s">
        <v>294</v>
      </c>
      <c r="M4" s="570" t="s">
        <v>344</v>
      </c>
      <c r="N4" s="971"/>
      <c r="O4" s="568" t="s">
        <v>345</v>
      </c>
      <c r="P4" s="568" t="s">
        <v>294</v>
      </c>
      <c r="Q4" s="568" t="s">
        <v>344</v>
      </c>
      <c r="R4" s="568" t="s">
        <v>345</v>
      </c>
      <c r="S4" s="568" t="s">
        <v>294</v>
      </c>
      <c r="T4" s="568" t="s">
        <v>344</v>
      </c>
      <c r="U4" s="568" t="s">
        <v>345</v>
      </c>
      <c r="V4" s="568" t="s">
        <v>294</v>
      </c>
      <c r="W4" s="568" t="s">
        <v>344</v>
      </c>
      <c r="X4" s="568" t="s">
        <v>345</v>
      </c>
      <c r="Y4" s="568" t="s">
        <v>294</v>
      </c>
      <c r="Z4" s="570" t="s">
        <v>344</v>
      </c>
    </row>
    <row r="5" spans="1:28" s="52" customFormat="1" ht="12.75" customHeight="1">
      <c r="A5" s="779" t="s">
        <v>61</v>
      </c>
      <c r="B5" s="279">
        <v>13937</v>
      </c>
      <c r="C5" s="280">
        <v>30646</v>
      </c>
      <c r="D5" s="281">
        <v>331974</v>
      </c>
      <c r="E5" s="280">
        <v>5992</v>
      </c>
      <c r="F5" s="280">
        <v>13357</v>
      </c>
      <c r="G5" s="281">
        <v>159907</v>
      </c>
      <c r="H5" s="280">
        <v>3698</v>
      </c>
      <c r="I5" s="280">
        <v>8444</v>
      </c>
      <c r="J5" s="281">
        <v>119644</v>
      </c>
      <c r="K5" s="280">
        <v>2376</v>
      </c>
      <c r="L5" s="280">
        <v>4932</v>
      </c>
      <c r="M5" s="290">
        <v>34141</v>
      </c>
      <c r="N5" s="779" t="s">
        <v>61</v>
      </c>
      <c r="O5" s="279">
        <v>422</v>
      </c>
      <c r="P5" s="280">
        <v>968</v>
      </c>
      <c r="Q5" s="281">
        <v>5436</v>
      </c>
      <c r="R5" s="280">
        <v>1139</v>
      </c>
      <c r="S5" s="280">
        <v>2091</v>
      </c>
      <c r="T5" s="281">
        <v>9573</v>
      </c>
      <c r="U5" s="280">
        <v>92</v>
      </c>
      <c r="V5" s="280">
        <v>216</v>
      </c>
      <c r="W5" s="281">
        <v>1529</v>
      </c>
      <c r="X5" s="280">
        <v>218</v>
      </c>
      <c r="Y5" s="280">
        <v>638</v>
      </c>
      <c r="Z5" s="290">
        <v>1744</v>
      </c>
      <c r="AA5" s="618"/>
    </row>
    <row r="6" spans="1:28" s="52" customFormat="1" ht="12.75" customHeight="1">
      <c r="A6" s="780"/>
      <c r="B6" s="283">
        <v>1</v>
      </c>
      <c r="C6" s="284">
        <v>1</v>
      </c>
      <c r="D6" s="285">
        <v>1</v>
      </c>
      <c r="E6" s="66">
        <v>0.42992999999999998</v>
      </c>
      <c r="F6" s="66">
        <v>0.43585000000000002</v>
      </c>
      <c r="G6" s="286">
        <v>0.48169000000000001</v>
      </c>
      <c r="H6" s="66">
        <v>0.26534000000000002</v>
      </c>
      <c r="I6" s="66">
        <v>0.27553</v>
      </c>
      <c r="J6" s="286">
        <v>0.3604</v>
      </c>
      <c r="K6" s="66">
        <v>0.17047999999999999</v>
      </c>
      <c r="L6" s="66">
        <v>0.16092999999999999</v>
      </c>
      <c r="M6" s="287">
        <v>0.10284</v>
      </c>
      <c r="N6" s="780"/>
      <c r="O6" s="62">
        <v>3.0280000000000001E-2</v>
      </c>
      <c r="P6" s="66">
        <v>3.159E-2</v>
      </c>
      <c r="Q6" s="286">
        <v>1.6369999999999999E-2</v>
      </c>
      <c r="R6" s="66">
        <v>8.1720000000000001E-2</v>
      </c>
      <c r="S6" s="66">
        <v>6.8229999999999999E-2</v>
      </c>
      <c r="T6" s="286">
        <v>2.8840000000000001E-2</v>
      </c>
      <c r="U6" s="66">
        <v>6.6E-3</v>
      </c>
      <c r="V6" s="66">
        <v>7.0499999999999998E-3</v>
      </c>
      <c r="W6" s="286">
        <v>4.6100000000000004E-3</v>
      </c>
      <c r="X6" s="66">
        <v>1.5640000000000001E-2</v>
      </c>
      <c r="Y6" s="66">
        <v>2.0820000000000002E-2</v>
      </c>
      <c r="Z6" s="287">
        <v>5.2500000000000003E-3</v>
      </c>
      <c r="AA6" s="618"/>
    </row>
    <row r="7" spans="1:28" s="52" customFormat="1" ht="12.75" customHeight="1">
      <c r="A7" s="780" t="s">
        <v>62</v>
      </c>
      <c r="B7" s="288">
        <v>30868</v>
      </c>
      <c r="C7" s="91">
        <v>61620</v>
      </c>
      <c r="D7" s="289">
        <v>568645</v>
      </c>
      <c r="E7" s="91">
        <v>16017</v>
      </c>
      <c r="F7" s="91">
        <v>31994</v>
      </c>
      <c r="G7" s="289">
        <v>360332</v>
      </c>
      <c r="H7" s="91">
        <v>7749</v>
      </c>
      <c r="I7" s="91">
        <v>15476</v>
      </c>
      <c r="J7" s="289">
        <v>131452</v>
      </c>
      <c r="K7" s="91">
        <v>4847</v>
      </c>
      <c r="L7" s="91">
        <v>9654</v>
      </c>
      <c r="M7" s="290">
        <v>57730</v>
      </c>
      <c r="N7" s="780" t="s">
        <v>62</v>
      </c>
      <c r="O7" s="288">
        <v>848</v>
      </c>
      <c r="P7" s="91">
        <v>1686</v>
      </c>
      <c r="Q7" s="289">
        <v>7856</v>
      </c>
      <c r="R7" s="91">
        <v>1212</v>
      </c>
      <c r="S7" s="91">
        <v>2420</v>
      </c>
      <c r="T7" s="289">
        <v>9151</v>
      </c>
      <c r="U7" s="91">
        <v>32</v>
      </c>
      <c r="V7" s="91">
        <v>64</v>
      </c>
      <c r="W7" s="289">
        <v>380</v>
      </c>
      <c r="X7" s="91">
        <v>163</v>
      </c>
      <c r="Y7" s="91">
        <v>326</v>
      </c>
      <c r="Z7" s="290">
        <v>1744</v>
      </c>
      <c r="AA7" s="618"/>
    </row>
    <row r="8" spans="1:28" s="52" customFormat="1" ht="12.75" customHeight="1">
      <c r="A8" s="780"/>
      <c r="B8" s="283">
        <v>1</v>
      </c>
      <c r="C8" s="284">
        <v>1</v>
      </c>
      <c r="D8" s="285">
        <v>1</v>
      </c>
      <c r="E8" s="66">
        <v>0.51888999999999996</v>
      </c>
      <c r="F8" s="66">
        <v>0.51920999999999995</v>
      </c>
      <c r="G8" s="286">
        <v>0.63366999999999996</v>
      </c>
      <c r="H8" s="66">
        <v>0.25103999999999999</v>
      </c>
      <c r="I8" s="66">
        <v>0.25114999999999998</v>
      </c>
      <c r="J8" s="286">
        <v>0.23116999999999999</v>
      </c>
      <c r="K8" s="66">
        <v>0.15701999999999999</v>
      </c>
      <c r="L8" s="66">
        <v>0.15667</v>
      </c>
      <c r="M8" s="287">
        <v>0.10152</v>
      </c>
      <c r="N8" s="780"/>
      <c r="O8" s="62">
        <v>2.7470000000000001E-2</v>
      </c>
      <c r="P8" s="66">
        <v>2.7359999999999999E-2</v>
      </c>
      <c r="Q8" s="286">
        <v>1.3820000000000001E-2</v>
      </c>
      <c r="R8" s="66">
        <v>3.9260000000000003E-2</v>
      </c>
      <c r="S8" s="66">
        <v>3.9269999999999999E-2</v>
      </c>
      <c r="T8" s="286">
        <v>1.609E-2</v>
      </c>
      <c r="U8" s="66">
        <v>1.0399999999999999E-3</v>
      </c>
      <c r="V8" s="66">
        <v>1.0399999999999999E-3</v>
      </c>
      <c r="W8" s="286">
        <v>6.7000000000000002E-4</v>
      </c>
      <c r="X8" s="66">
        <v>5.28E-3</v>
      </c>
      <c r="Y8" s="66">
        <v>5.2900000000000004E-3</v>
      </c>
      <c r="Z8" s="287">
        <v>3.0699999999999998E-3</v>
      </c>
      <c r="AA8" s="618"/>
    </row>
    <row r="9" spans="1:28" s="52" customFormat="1" ht="12.75" customHeight="1">
      <c r="A9" s="780" t="s">
        <v>63</v>
      </c>
      <c r="B9" s="288">
        <v>923</v>
      </c>
      <c r="C9" s="91">
        <v>2020</v>
      </c>
      <c r="D9" s="329">
        <v>11593</v>
      </c>
      <c r="E9" s="91">
        <v>423</v>
      </c>
      <c r="F9" s="91">
        <v>970</v>
      </c>
      <c r="G9" s="289">
        <v>4630</v>
      </c>
      <c r="H9" s="91">
        <v>101</v>
      </c>
      <c r="I9" s="91">
        <v>187</v>
      </c>
      <c r="J9" s="289">
        <v>3537</v>
      </c>
      <c r="K9" s="91">
        <v>126</v>
      </c>
      <c r="L9" s="91">
        <v>282</v>
      </c>
      <c r="M9" s="290">
        <v>1277</v>
      </c>
      <c r="N9" s="780" t="s">
        <v>63</v>
      </c>
      <c r="O9" s="288">
        <v>135</v>
      </c>
      <c r="P9" s="91">
        <v>293</v>
      </c>
      <c r="Q9" s="329">
        <v>1232</v>
      </c>
      <c r="R9" s="91">
        <v>76</v>
      </c>
      <c r="S9" s="91">
        <v>164</v>
      </c>
      <c r="T9" s="289">
        <v>503</v>
      </c>
      <c r="U9" s="91">
        <v>0</v>
      </c>
      <c r="V9" s="91">
        <v>0</v>
      </c>
      <c r="W9" s="289">
        <v>0</v>
      </c>
      <c r="X9" s="91">
        <v>62</v>
      </c>
      <c r="Y9" s="91">
        <v>124</v>
      </c>
      <c r="Z9" s="290">
        <v>414</v>
      </c>
      <c r="AA9" s="618"/>
    </row>
    <row r="10" spans="1:28" s="52" customFormat="1" ht="12.75" customHeight="1">
      <c r="A10" s="780"/>
      <c r="B10" s="283">
        <v>1</v>
      </c>
      <c r="C10" s="284">
        <v>1</v>
      </c>
      <c r="D10" s="285">
        <v>1</v>
      </c>
      <c r="E10" s="66">
        <v>0.45828999999999998</v>
      </c>
      <c r="F10" s="66">
        <v>0.48020000000000002</v>
      </c>
      <c r="G10" s="286">
        <v>0.39938000000000001</v>
      </c>
      <c r="H10" s="66">
        <v>0.10943</v>
      </c>
      <c r="I10" s="66">
        <v>9.257E-2</v>
      </c>
      <c r="J10" s="286">
        <v>0.30509999999999998</v>
      </c>
      <c r="K10" s="66">
        <v>0.13650999999999999</v>
      </c>
      <c r="L10" s="66">
        <v>0.1396</v>
      </c>
      <c r="M10" s="287">
        <v>0.11015</v>
      </c>
      <c r="N10" s="780"/>
      <c r="O10" s="62">
        <v>0.14626</v>
      </c>
      <c r="P10" s="66">
        <v>0.14505000000000001</v>
      </c>
      <c r="Q10" s="286">
        <v>0.10627</v>
      </c>
      <c r="R10" s="66">
        <v>8.2339999999999997E-2</v>
      </c>
      <c r="S10" s="66">
        <v>8.1189999999999998E-2</v>
      </c>
      <c r="T10" s="286">
        <v>4.3389999999999998E-2</v>
      </c>
      <c r="U10" s="66" t="s">
        <v>472</v>
      </c>
      <c r="V10" s="66" t="s">
        <v>472</v>
      </c>
      <c r="W10" s="286" t="s">
        <v>472</v>
      </c>
      <c r="X10" s="66">
        <v>6.7169999999999994E-2</v>
      </c>
      <c r="Y10" s="66">
        <v>6.139E-2</v>
      </c>
      <c r="Z10" s="287">
        <v>3.5709999999999999E-2</v>
      </c>
      <c r="AA10" s="618"/>
    </row>
    <row r="11" spans="1:28" s="52" customFormat="1" ht="12.75" customHeight="1">
      <c r="A11" s="780" t="s">
        <v>64</v>
      </c>
      <c r="B11" s="288">
        <v>1421</v>
      </c>
      <c r="C11" s="91">
        <v>3739</v>
      </c>
      <c r="D11" s="289">
        <v>13508</v>
      </c>
      <c r="E11" s="91">
        <v>502</v>
      </c>
      <c r="F11" s="91">
        <v>1302</v>
      </c>
      <c r="G11" s="289">
        <v>5793</v>
      </c>
      <c r="H11" s="91">
        <v>203</v>
      </c>
      <c r="I11" s="91">
        <v>513</v>
      </c>
      <c r="J11" s="289">
        <v>2440</v>
      </c>
      <c r="K11" s="91">
        <v>206</v>
      </c>
      <c r="L11" s="91">
        <v>511</v>
      </c>
      <c r="M11" s="290">
        <v>1518</v>
      </c>
      <c r="N11" s="780" t="s">
        <v>64</v>
      </c>
      <c r="O11" s="288">
        <v>177</v>
      </c>
      <c r="P11" s="91">
        <v>426</v>
      </c>
      <c r="Q11" s="289">
        <v>1076</v>
      </c>
      <c r="R11" s="91">
        <v>63</v>
      </c>
      <c r="S11" s="91">
        <v>118</v>
      </c>
      <c r="T11" s="289">
        <v>567</v>
      </c>
      <c r="U11" s="91">
        <v>0</v>
      </c>
      <c r="V11" s="91">
        <v>0</v>
      </c>
      <c r="W11" s="289">
        <v>0</v>
      </c>
      <c r="X11" s="91">
        <v>270</v>
      </c>
      <c r="Y11" s="91">
        <v>869</v>
      </c>
      <c r="Z11" s="290">
        <v>2114</v>
      </c>
      <c r="AA11" s="618"/>
    </row>
    <row r="12" spans="1:28" s="52" customFormat="1" ht="12.75" customHeight="1">
      <c r="A12" s="780"/>
      <c r="B12" s="283">
        <v>1</v>
      </c>
      <c r="C12" s="284">
        <v>1</v>
      </c>
      <c r="D12" s="285">
        <v>1</v>
      </c>
      <c r="E12" s="66">
        <v>0.35326999999999997</v>
      </c>
      <c r="F12" s="66">
        <v>0.34821999999999997</v>
      </c>
      <c r="G12" s="286">
        <v>0.42886000000000002</v>
      </c>
      <c r="H12" s="66">
        <v>0.14285999999999999</v>
      </c>
      <c r="I12" s="66">
        <v>0.13719999999999999</v>
      </c>
      <c r="J12" s="286">
        <v>0.18063000000000001</v>
      </c>
      <c r="K12" s="66">
        <v>0.14496999999999999</v>
      </c>
      <c r="L12" s="66">
        <v>0.13667000000000001</v>
      </c>
      <c r="M12" s="287">
        <v>0.11237999999999999</v>
      </c>
      <c r="N12" s="780"/>
      <c r="O12" s="62">
        <v>0.12456</v>
      </c>
      <c r="P12" s="66">
        <v>0.11393</v>
      </c>
      <c r="Q12" s="286">
        <v>7.9659999999999995E-2</v>
      </c>
      <c r="R12" s="66">
        <v>4.4330000000000001E-2</v>
      </c>
      <c r="S12" s="66">
        <v>3.1559999999999998E-2</v>
      </c>
      <c r="T12" s="286">
        <v>4.1980000000000003E-2</v>
      </c>
      <c r="U12" s="66" t="s">
        <v>472</v>
      </c>
      <c r="V12" s="66" t="s">
        <v>472</v>
      </c>
      <c r="W12" s="286" t="s">
        <v>472</v>
      </c>
      <c r="X12" s="66">
        <v>0.19001000000000001</v>
      </c>
      <c r="Y12" s="66">
        <v>0.23241999999999999</v>
      </c>
      <c r="Z12" s="287">
        <v>0.1565</v>
      </c>
      <c r="AA12" s="618"/>
    </row>
    <row r="13" spans="1:28" s="52" customFormat="1" ht="12.75" customHeight="1">
      <c r="A13" s="780" t="s">
        <v>65</v>
      </c>
      <c r="B13" s="288">
        <v>324</v>
      </c>
      <c r="C13" s="91">
        <v>768</v>
      </c>
      <c r="D13" s="289">
        <v>6723</v>
      </c>
      <c r="E13" s="91">
        <v>149</v>
      </c>
      <c r="F13" s="91">
        <v>324</v>
      </c>
      <c r="G13" s="289">
        <v>3953</v>
      </c>
      <c r="H13" s="91">
        <v>34</v>
      </c>
      <c r="I13" s="91">
        <v>69</v>
      </c>
      <c r="J13" s="289">
        <v>1133</v>
      </c>
      <c r="K13" s="91">
        <v>27</v>
      </c>
      <c r="L13" s="91">
        <v>60</v>
      </c>
      <c r="M13" s="290">
        <v>202</v>
      </c>
      <c r="N13" s="780" t="s">
        <v>65</v>
      </c>
      <c r="O13" s="288">
        <v>57</v>
      </c>
      <c r="P13" s="91">
        <v>165</v>
      </c>
      <c r="Q13" s="289">
        <v>927</v>
      </c>
      <c r="R13" s="91">
        <v>45</v>
      </c>
      <c r="S13" s="91">
        <v>113</v>
      </c>
      <c r="T13" s="289">
        <v>250</v>
      </c>
      <c r="U13" s="91">
        <v>12</v>
      </c>
      <c r="V13" s="91">
        <v>37</v>
      </c>
      <c r="W13" s="289">
        <v>258</v>
      </c>
      <c r="X13" s="91">
        <v>0</v>
      </c>
      <c r="Y13" s="91">
        <v>0</v>
      </c>
      <c r="Z13" s="290">
        <v>0</v>
      </c>
      <c r="AA13" s="618"/>
    </row>
    <row r="14" spans="1:28" s="52" customFormat="1" ht="12.75" customHeight="1">
      <c r="A14" s="780"/>
      <c r="B14" s="283">
        <v>1</v>
      </c>
      <c r="C14" s="284">
        <v>1</v>
      </c>
      <c r="D14" s="285">
        <v>1</v>
      </c>
      <c r="E14" s="66">
        <v>0.45988000000000001</v>
      </c>
      <c r="F14" s="66">
        <v>0.42187999999999998</v>
      </c>
      <c r="G14" s="286">
        <v>0.58797999999999995</v>
      </c>
      <c r="H14" s="66">
        <v>0.10494000000000001</v>
      </c>
      <c r="I14" s="66">
        <v>8.9840000000000003E-2</v>
      </c>
      <c r="J14" s="286">
        <v>0.16853000000000001</v>
      </c>
      <c r="K14" s="66">
        <v>8.3330000000000001E-2</v>
      </c>
      <c r="L14" s="66">
        <v>7.8130000000000005E-2</v>
      </c>
      <c r="M14" s="287">
        <v>3.005E-2</v>
      </c>
      <c r="N14" s="780"/>
      <c r="O14" s="62">
        <v>0.17593</v>
      </c>
      <c r="P14" s="66">
        <v>0.21484</v>
      </c>
      <c r="Q14" s="286">
        <v>0.13788</v>
      </c>
      <c r="R14" s="66">
        <v>0.13889000000000001</v>
      </c>
      <c r="S14" s="66">
        <v>0.14713999999999999</v>
      </c>
      <c r="T14" s="286">
        <v>3.7190000000000001E-2</v>
      </c>
      <c r="U14" s="66">
        <v>3.7039999999999997E-2</v>
      </c>
      <c r="V14" s="66">
        <v>4.8180000000000001E-2</v>
      </c>
      <c r="W14" s="286">
        <v>3.8379999999999997E-2</v>
      </c>
      <c r="X14" s="66" t="s">
        <v>472</v>
      </c>
      <c r="Y14" s="66" t="s">
        <v>472</v>
      </c>
      <c r="Z14" s="287" t="s">
        <v>472</v>
      </c>
      <c r="AA14" s="618"/>
    </row>
    <row r="15" spans="1:28" s="52" customFormat="1" ht="12.75" customHeight="1">
      <c r="A15" s="780" t="s">
        <v>66</v>
      </c>
      <c r="B15" s="288">
        <v>44</v>
      </c>
      <c r="C15" s="91">
        <v>135</v>
      </c>
      <c r="D15" s="289">
        <v>1031</v>
      </c>
      <c r="E15" s="91">
        <v>26</v>
      </c>
      <c r="F15" s="91">
        <v>77</v>
      </c>
      <c r="G15" s="289">
        <v>211</v>
      </c>
      <c r="H15" s="91">
        <v>12</v>
      </c>
      <c r="I15" s="91">
        <v>46</v>
      </c>
      <c r="J15" s="289">
        <v>798</v>
      </c>
      <c r="K15" s="91">
        <v>0</v>
      </c>
      <c r="L15" s="91">
        <v>0</v>
      </c>
      <c r="M15" s="290">
        <v>0</v>
      </c>
      <c r="N15" s="780" t="s">
        <v>66</v>
      </c>
      <c r="O15" s="288">
        <v>1</v>
      </c>
      <c r="P15" s="91">
        <v>2</v>
      </c>
      <c r="Q15" s="289">
        <v>2</v>
      </c>
      <c r="R15" s="91">
        <v>5</v>
      </c>
      <c r="S15" s="91">
        <v>10</v>
      </c>
      <c r="T15" s="289">
        <v>20</v>
      </c>
      <c r="U15" s="91">
        <v>0</v>
      </c>
      <c r="V15" s="91">
        <v>0</v>
      </c>
      <c r="W15" s="289">
        <v>0</v>
      </c>
      <c r="X15" s="91">
        <v>0</v>
      </c>
      <c r="Y15" s="91">
        <v>0</v>
      </c>
      <c r="Z15" s="290">
        <v>0</v>
      </c>
      <c r="AA15" s="618"/>
    </row>
    <row r="16" spans="1:28" s="52" customFormat="1" ht="12.75" customHeight="1">
      <c r="A16" s="780"/>
      <c r="B16" s="283">
        <v>1</v>
      </c>
      <c r="C16" s="284">
        <v>1</v>
      </c>
      <c r="D16" s="285">
        <v>1</v>
      </c>
      <c r="E16" s="66">
        <v>0.59091000000000005</v>
      </c>
      <c r="F16" s="66">
        <v>0.57037000000000004</v>
      </c>
      <c r="G16" s="286">
        <v>0.20466000000000001</v>
      </c>
      <c r="H16" s="66">
        <v>0.27272999999999997</v>
      </c>
      <c r="I16" s="66">
        <v>0.34073999999999999</v>
      </c>
      <c r="J16" s="286">
        <v>0.77400999999999998</v>
      </c>
      <c r="K16" s="66" t="s">
        <v>472</v>
      </c>
      <c r="L16" s="66" t="s">
        <v>472</v>
      </c>
      <c r="M16" s="287" t="s">
        <v>472</v>
      </c>
      <c r="N16" s="780"/>
      <c r="O16" s="62">
        <v>2.273E-2</v>
      </c>
      <c r="P16" s="66">
        <v>1.481E-2</v>
      </c>
      <c r="Q16" s="286">
        <v>1.9400000000000001E-3</v>
      </c>
      <c r="R16" s="66">
        <v>0.11364</v>
      </c>
      <c r="S16" s="66">
        <v>7.4069999999999997E-2</v>
      </c>
      <c r="T16" s="286">
        <v>1.9400000000000001E-2</v>
      </c>
      <c r="U16" s="66" t="s">
        <v>472</v>
      </c>
      <c r="V16" s="66" t="s">
        <v>472</v>
      </c>
      <c r="W16" s="286" t="s">
        <v>472</v>
      </c>
      <c r="X16" s="66" t="s">
        <v>472</v>
      </c>
      <c r="Y16" s="66" t="s">
        <v>472</v>
      </c>
      <c r="Z16" s="287" t="s">
        <v>472</v>
      </c>
      <c r="AA16" s="629"/>
    </row>
    <row r="17" spans="1:27" s="52" customFormat="1" ht="12.75" customHeight="1">
      <c r="A17" s="780" t="s">
        <v>67</v>
      </c>
      <c r="B17" s="288">
        <v>3147</v>
      </c>
      <c r="C17" s="91">
        <v>7869</v>
      </c>
      <c r="D17" s="289">
        <v>77279</v>
      </c>
      <c r="E17" s="91">
        <v>1666</v>
      </c>
      <c r="F17" s="91">
        <v>4051</v>
      </c>
      <c r="G17" s="289">
        <v>38236</v>
      </c>
      <c r="H17" s="91">
        <v>519</v>
      </c>
      <c r="I17" s="91">
        <v>1375</v>
      </c>
      <c r="J17" s="289">
        <v>27299</v>
      </c>
      <c r="K17" s="91">
        <v>470</v>
      </c>
      <c r="L17" s="91">
        <v>1099</v>
      </c>
      <c r="M17" s="290">
        <v>7126</v>
      </c>
      <c r="N17" s="780" t="s">
        <v>67</v>
      </c>
      <c r="O17" s="288">
        <v>168</v>
      </c>
      <c r="P17" s="91">
        <v>387</v>
      </c>
      <c r="Q17" s="289">
        <v>1514</v>
      </c>
      <c r="R17" s="91">
        <v>310</v>
      </c>
      <c r="S17" s="91">
        <v>918</v>
      </c>
      <c r="T17" s="289">
        <v>2896</v>
      </c>
      <c r="U17" s="91">
        <v>3</v>
      </c>
      <c r="V17" s="91">
        <v>6</v>
      </c>
      <c r="W17" s="289">
        <v>52</v>
      </c>
      <c r="X17" s="91">
        <v>11</v>
      </c>
      <c r="Y17" s="91">
        <v>33</v>
      </c>
      <c r="Z17" s="290">
        <v>156</v>
      </c>
      <c r="AA17" s="618"/>
    </row>
    <row r="18" spans="1:27" s="52" customFormat="1" ht="12.75" customHeight="1">
      <c r="A18" s="780"/>
      <c r="B18" s="283">
        <v>1</v>
      </c>
      <c r="C18" s="284">
        <v>1</v>
      </c>
      <c r="D18" s="285">
        <v>1</v>
      </c>
      <c r="E18" s="66">
        <v>0.52939000000000003</v>
      </c>
      <c r="F18" s="66">
        <v>0.51480000000000004</v>
      </c>
      <c r="G18" s="286">
        <v>0.49478</v>
      </c>
      <c r="H18" s="66">
        <v>0.16492000000000001</v>
      </c>
      <c r="I18" s="66">
        <v>0.17474000000000001</v>
      </c>
      <c r="J18" s="286">
        <v>0.35325000000000001</v>
      </c>
      <c r="K18" s="66">
        <v>0.14935000000000001</v>
      </c>
      <c r="L18" s="66">
        <v>0.13966000000000001</v>
      </c>
      <c r="M18" s="287">
        <v>9.221E-2</v>
      </c>
      <c r="N18" s="780"/>
      <c r="O18" s="62">
        <v>5.3379999999999997E-2</v>
      </c>
      <c r="P18" s="66">
        <v>4.9180000000000001E-2</v>
      </c>
      <c r="Q18" s="286">
        <v>1.959E-2</v>
      </c>
      <c r="R18" s="66">
        <v>9.851E-2</v>
      </c>
      <c r="S18" s="66">
        <v>0.11666</v>
      </c>
      <c r="T18" s="286">
        <v>3.7470000000000003E-2</v>
      </c>
      <c r="U18" s="66">
        <v>9.5E-4</v>
      </c>
      <c r="V18" s="66">
        <v>7.6000000000000004E-4</v>
      </c>
      <c r="W18" s="286">
        <v>6.7000000000000002E-4</v>
      </c>
      <c r="X18" s="66">
        <v>3.5000000000000001E-3</v>
      </c>
      <c r="Y18" s="66">
        <v>4.1900000000000001E-3</v>
      </c>
      <c r="Z18" s="287">
        <v>2.0200000000000001E-3</v>
      </c>
      <c r="AA18" s="618"/>
    </row>
    <row r="19" spans="1:27" s="52" customFormat="1" ht="12.75" customHeight="1">
      <c r="A19" s="780" t="s">
        <v>68</v>
      </c>
      <c r="B19" s="288">
        <v>720</v>
      </c>
      <c r="C19" s="91">
        <v>1706</v>
      </c>
      <c r="D19" s="289">
        <v>11884</v>
      </c>
      <c r="E19" s="91">
        <v>555</v>
      </c>
      <c r="F19" s="91">
        <v>1179</v>
      </c>
      <c r="G19" s="289">
        <v>10312</v>
      </c>
      <c r="H19" s="91">
        <v>43</v>
      </c>
      <c r="I19" s="91">
        <v>101</v>
      </c>
      <c r="J19" s="289">
        <v>586</v>
      </c>
      <c r="K19" s="91">
        <v>46</v>
      </c>
      <c r="L19" s="91">
        <v>146</v>
      </c>
      <c r="M19" s="290">
        <v>441</v>
      </c>
      <c r="N19" s="780" t="s">
        <v>68</v>
      </c>
      <c r="O19" s="288">
        <v>37</v>
      </c>
      <c r="P19" s="91">
        <v>170</v>
      </c>
      <c r="Q19" s="289">
        <v>258</v>
      </c>
      <c r="R19" s="91">
        <v>38</v>
      </c>
      <c r="S19" s="91">
        <v>108</v>
      </c>
      <c r="T19" s="289">
        <v>279</v>
      </c>
      <c r="U19" s="91">
        <v>0</v>
      </c>
      <c r="V19" s="91">
        <v>0</v>
      </c>
      <c r="W19" s="289">
        <v>0</v>
      </c>
      <c r="X19" s="91">
        <v>1</v>
      </c>
      <c r="Y19" s="91">
        <v>2</v>
      </c>
      <c r="Z19" s="290">
        <v>8</v>
      </c>
      <c r="AA19" s="618"/>
    </row>
    <row r="20" spans="1:27" s="52" customFormat="1" ht="12.75" customHeight="1">
      <c r="A20" s="780"/>
      <c r="B20" s="283">
        <v>1</v>
      </c>
      <c r="C20" s="284">
        <v>1</v>
      </c>
      <c r="D20" s="285">
        <v>1</v>
      </c>
      <c r="E20" s="66">
        <v>0.77083000000000002</v>
      </c>
      <c r="F20" s="66">
        <v>0.69108999999999998</v>
      </c>
      <c r="G20" s="286">
        <v>0.86772000000000005</v>
      </c>
      <c r="H20" s="66">
        <v>5.9720000000000002E-2</v>
      </c>
      <c r="I20" s="66">
        <v>5.9200000000000003E-2</v>
      </c>
      <c r="J20" s="286">
        <v>4.931E-2</v>
      </c>
      <c r="K20" s="66">
        <v>6.3890000000000002E-2</v>
      </c>
      <c r="L20" s="66">
        <v>8.5580000000000003E-2</v>
      </c>
      <c r="M20" s="287">
        <v>3.7109999999999997E-2</v>
      </c>
      <c r="N20" s="780"/>
      <c r="O20" s="62">
        <v>5.1389999999999998E-2</v>
      </c>
      <c r="P20" s="66">
        <v>9.9650000000000002E-2</v>
      </c>
      <c r="Q20" s="286">
        <v>2.171E-2</v>
      </c>
      <c r="R20" s="66">
        <v>5.2780000000000001E-2</v>
      </c>
      <c r="S20" s="66">
        <v>6.3310000000000005E-2</v>
      </c>
      <c r="T20" s="286">
        <v>2.3480000000000001E-2</v>
      </c>
      <c r="U20" s="66" t="s">
        <v>472</v>
      </c>
      <c r="V20" s="66" t="s">
        <v>472</v>
      </c>
      <c r="W20" s="286" t="s">
        <v>472</v>
      </c>
      <c r="X20" s="66">
        <v>1.39E-3</v>
      </c>
      <c r="Y20" s="66">
        <v>1.17E-3</v>
      </c>
      <c r="Z20" s="287">
        <v>6.7000000000000002E-4</v>
      </c>
      <c r="AA20" s="618"/>
    </row>
    <row r="21" spans="1:27" s="52" customFormat="1" ht="12.75" customHeight="1">
      <c r="A21" s="780" t="s">
        <v>69</v>
      </c>
      <c r="B21" s="288">
        <v>2916</v>
      </c>
      <c r="C21" s="91">
        <v>8483</v>
      </c>
      <c r="D21" s="289">
        <v>47270</v>
      </c>
      <c r="E21" s="91">
        <v>1579</v>
      </c>
      <c r="F21" s="91">
        <v>4456</v>
      </c>
      <c r="G21" s="289">
        <v>26029</v>
      </c>
      <c r="H21" s="91">
        <v>413</v>
      </c>
      <c r="I21" s="91">
        <v>1417</v>
      </c>
      <c r="J21" s="289">
        <v>11354</v>
      </c>
      <c r="K21" s="91">
        <v>495</v>
      </c>
      <c r="L21" s="91">
        <v>1515</v>
      </c>
      <c r="M21" s="290">
        <v>5571</v>
      </c>
      <c r="N21" s="780" t="s">
        <v>69</v>
      </c>
      <c r="O21" s="288">
        <v>109</v>
      </c>
      <c r="P21" s="91">
        <v>295</v>
      </c>
      <c r="Q21" s="289">
        <v>1227</v>
      </c>
      <c r="R21" s="91">
        <v>275</v>
      </c>
      <c r="S21" s="91">
        <v>710</v>
      </c>
      <c r="T21" s="289">
        <v>2164</v>
      </c>
      <c r="U21" s="91">
        <v>10</v>
      </c>
      <c r="V21" s="91">
        <v>20</v>
      </c>
      <c r="W21" s="289">
        <v>58</v>
      </c>
      <c r="X21" s="91">
        <v>35</v>
      </c>
      <c r="Y21" s="91">
        <v>70</v>
      </c>
      <c r="Z21" s="290">
        <v>867</v>
      </c>
      <c r="AA21" s="618"/>
    </row>
    <row r="22" spans="1:27" s="52" customFormat="1" ht="12.75" customHeight="1">
      <c r="A22" s="780"/>
      <c r="B22" s="283">
        <v>1</v>
      </c>
      <c r="C22" s="284">
        <v>1</v>
      </c>
      <c r="D22" s="285">
        <v>1</v>
      </c>
      <c r="E22" s="66">
        <v>0.54149999999999998</v>
      </c>
      <c r="F22" s="66">
        <v>0.52529000000000003</v>
      </c>
      <c r="G22" s="286">
        <v>0.55064999999999997</v>
      </c>
      <c r="H22" s="66">
        <v>0.14163000000000001</v>
      </c>
      <c r="I22" s="66">
        <v>0.16703999999999999</v>
      </c>
      <c r="J22" s="286">
        <v>0.24018999999999999</v>
      </c>
      <c r="K22" s="66">
        <v>0.16975000000000001</v>
      </c>
      <c r="L22" s="66">
        <v>0.17859</v>
      </c>
      <c r="M22" s="287">
        <v>0.11785</v>
      </c>
      <c r="N22" s="780"/>
      <c r="O22" s="62">
        <v>3.7379999999999997E-2</v>
      </c>
      <c r="P22" s="66">
        <v>3.4779999999999998E-2</v>
      </c>
      <c r="Q22" s="286">
        <v>2.596E-2</v>
      </c>
      <c r="R22" s="66">
        <v>9.4310000000000005E-2</v>
      </c>
      <c r="S22" s="66">
        <v>8.3699999999999997E-2</v>
      </c>
      <c r="T22" s="286">
        <v>4.5780000000000001E-2</v>
      </c>
      <c r="U22" s="66">
        <v>3.4299999999999999E-3</v>
      </c>
      <c r="V22" s="66">
        <v>2.3600000000000001E-3</v>
      </c>
      <c r="W22" s="286">
        <v>1.23E-3</v>
      </c>
      <c r="X22" s="66">
        <v>1.2E-2</v>
      </c>
      <c r="Y22" s="66">
        <v>8.2500000000000004E-3</v>
      </c>
      <c r="Z22" s="287">
        <v>1.8339999999999999E-2</v>
      </c>
      <c r="AA22" s="618"/>
    </row>
    <row r="23" spans="1:27" s="52" customFormat="1" ht="12.75" customHeight="1">
      <c r="A23" s="780" t="s">
        <v>70</v>
      </c>
      <c r="B23" s="288">
        <v>15128</v>
      </c>
      <c r="C23" s="91">
        <v>39996</v>
      </c>
      <c r="D23" s="289">
        <v>294281</v>
      </c>
      <c r="E23" s="91">
        <v>8377</v>
      </c>
      <c r="F23" s="91">
        <v>21281</v>
      </c>
      <c r="G23" s="289">
        <v>174898</v>
      </c>
      <c r="H23" s="91">
        <v>2233</v>
      </c>
      <c r="I23" s="91">
        <v>6355</v>
      </c>
      <c r="J23" s="289">
        <v>67394</v>
      </c>
      <c r="K23" s="91">
        <v>2256</v>
      </c>
      <c r="L23" s="91">
        <v>6595</v>
      </c>
      <c r="M23" s="290">
        <v>28014</v>
      </c>
      <c r="N23" s="780" t="s">
        <v>70</v>
      </c>
      <c r="O23" s="288">
        <v>768</v>
      </c>
      <c r="P23" s="91">
        <v>1970</v>
      </c>
      <c r="Q23" s="289">
        <v>10284</v>
      </c>
      <c r="R23" s="91">
        <v>1352</v>
      </c>
      <c r="S23" s="91">
        <v>3482</v>
      </c>
      <c r="T23" s="289">
        <v>10347</v>
      </c>
      <c r="U23" s="91">
        <v>60</v>
      </c>
      <c r="V23" s="91">
        <v>111</v>
      </c>
      <c r="W23" s="289">
        <v>436</v>
      </c>
      <c r="X23" s="91">
        <v>82</v>
      </c>
      <c r="Y23" s="91">
        <v>202</v>
      </c>
      <c r="Z23" s="290">
        <v>2908</v>
      </c>
      <c r="AA23" s="618"/>
    </row>
    <row r="24" spans="1:27" s="52" customFormat="1" ht="12.75" customHeight="1">
      <c r="A24" s="780"/>
      <c r="B24" s="283">
        <v>1</v>
      </c>
      <c r="C24" s="284">
        <v>1</v>
      </c>
      <c r="D24" s="285">
        <v>1</v>
      </c>
      <c r="E24" s="66">
        <v>0.55374000000000001</v>
      </c>
      <c r="F24" s="66">
        <v>0.53208</v>
      </c>
      <c r="G24" s="286">
        <v>0.59431999999999996</v>
      </c>
      <c r="H24" s="66">
        <v>0.14760999999999999</v>
      </c>
      <c r="I24" s="66">
        <v>0.15889</v>
      </c>
      <c r="J24" s="286">
        <v>0.22900999999999999</v>
      </c>
      <c r="K24" s="66">
        <v>0.14913000000000001</v>
      </c>
      <c r="L24" s="66">
        <v>0.16489000000000001</v>
      </c>
      <c r="M24" s="287">
        <v>9.5189999999999997E-2</v>
      </c>
      <c r="N24" s="780"/>
      <c r="O24" s="62">
        <v>5.0770000000000003E-2</v>
      </c>
      <c r="P24" s="66">
        <v>4.9250000000000002E-2</v>
      </c>
      <c r="Q24" s="286">
        <v>3.4950000000000002E-2</v>
      </c>
      <c r="R24" s="66">
        <v>8.9370000000000005E-2</v>
      </c>
      <c r="S24" s="66">
        <v>8.7059999999999998E-2</v>
      </c>
      <c r="T24" s="286">
        <v>3.5159999999999997E-2</v>
      </c>
      <c r="U24" s="66">
        <v>3.9699999999999996E-3</v>
      </c>
      <c r="V24" s="66">
        <v>2.7799999999999999E-3</v>
      </c>
      <c r="W24" s="286">
        <v>1.48E-3</v>
      </c>
      <c r="X24" s="66">
        <v>5.4200000000000003E-3</v>
      </c>
      <c r="Y24" s="66">
        <v>5.0499999999999998E-3</v>
      </c>
      <c r="Z24" s="287">
        <v>9.8799999999999999E-3</v>
      </c>
      <c r="AA24" s="618"/>
    </row>
    <row r="25" spans="1:27" s="52" customFormat="1" ht="12.75" customHeight="1">
      <c r="A25" s="780" t="s">
        <v>71</v>
      </c>
      <c r="B25" s="288">
        <v>2817</v>
      </c>
      <c r="C25" s="91">
        <v>6908</v>
      </c>
      <c r="D25" s="289">
        <v>42019</v>
      </c>
      <c r="E25" s="91">
        <v>1398</v>
      </c>
      <c r="F25" s="91">
        <v>3402</v>
      </c>
      <c r="G25" s="289">
        <v>24263</v>
      </c>
      <c r="H25" s="91">
        <v>487</v>
      </c>
      <c r="I25" s="91">
        <v>1237</v>
      </c>
      <c r="J25" s="289">
        <v>10013</v>
      </c>
      <c r="K25" s="91">
        <v>439</v>
      </c>
      <c r="L25" s="91">
        <v>1179</v>
      </c>
      <c r="M25" s="290">
        <v>5341</v>
      </c>
      <c r="N25" s="780" t="s">
        <v>71</v>
      </c>
      <c r="O25" s="288">
        <v>115</v>
      </c>
      <c r="P25" s="91">
        <v>435</v>
      </c>
      <c r="Q25" s="289">
        <v>1150</v>
      </c>
      <c r="R25" s="91">
        <v>363</v>
      </c>
      <c r="S25" s="91">
        <v>618</v>
      </c>
      <c r="T25" s="289">
        <v>1076</v>
      </c>
      <c r="U25" s="91">
        <v>4</v>
      </c>
      <c r="V25" s="91">
        <v>8</v>
      </c>
      <c r="W25" s="289">
        <v>79</v>
      </c>
      <c r="X25" s="91">
        <v>11</v>
      </c>
      <c r="Y25" s="91">
        <v>29</v>
      </c>
      <c r="Z25" s="290">
        <v>97</v>
      </c>
      <c r="AA25" s="618"/>
    </row>
    <row r="26" spans="1:27" s="52" customFormat="1" ht="12.75" customHeight="1">
      <c r="A26" s="780"/>
      <c r="B26" s="283">
        <v>1</v>
      </c>
      <c r="C26" s="284">
        <v>1</v>
      </c>
      <c r="D26" s="285">
        <v>1</v>
      </c>
      <c r="E26" s="66">
        <v>0.49626999999999999</v>
      </c>
      <c r="F26" s="66">
        <v>0.49247000000000002</v>
      </c>
      <c r="G26" s="286">
        <v>0.57743</v>
      </c>
      <c r="H26" s="66">
        <v>0.17288000000000001</v>
      </c>
      <c r="I26" s="66">
        <v>0.17907000000000001</v>
      </c>
      <c r="J26" s="286">
        <v>0.23830000000000001</v>
      </c>
      <c r="K26" s="66">
        <v>0.15584000000000001</v>
      </c>
      <c r="L26" s="66">
        <v>0.17066999999999999</v>
      </c>
      <c r="M26" s="287">
        <v>0.12711</v>
      </c>
      <c r="N26" s="780"/>
      <c r="O26" s="62">
        <v>4.0820000000000002E-2</v>
      </c>
      <c r="P26" s="66">
        <v>6.2969999999999998E-2</v>
      </c>
      <c r="Q26" s="286">
        <v>2.7369999999999998E-2</v>
      </c>
      <c r="R26" s="66">
        <v>0.12886</v>
      </c>
      <c r="S26" s="66">
        <v>8.9459999999999998E-2</v>
      </c>
      <c r="T26" s="286">
        <v>2.5610000000000001E-2</v>
      </c>
      <c r="U26" s="66">
        <v>1.42E-3</v>
      </c>
      <c r="V26" s="66">
        <v>1.16E-3</v>
      </c>
      <c r="W26" s="286">
        <v>1.8799999999999999E-3</v>
      </c>
      <c r="X26" s="66">
        <v>3.8999999999999998E-3</v>
      </c>
      <c r="Y26" s="66">
        <v>4.1999999999999997E-3</v>
      </c>
      <c r="Z26" s="287">
        <v>2.31E-3</v>
      </c>
      <c r="AA26" s="618"/>
    </row>
    <row r="27" spans="1:27" s="52" customFormat="1" ht="12.75" customHeight="1">
      <c r="A27" s="780" t="s">
        <v>72</v>
      </c>
      <c r="B27" s="288">
        <v>1479</v>
      </c>
      <c r="C27" s="91">
        <v>3859</v>
      </c>
      <c r="D27" s="289">
        <v>30009</v>
      </c>
      <c r="E27" s="91">
        <v>752</v>
      </c>
      <c r="F27" s="91">
        <v>1876</v>
      </c>
      <c r="G27" s="289">
        <v>14141</v>
      </c>
      <c r="H27" s="91">
        <v>380</v>
      </c>
      <c r="I27" s="91">
        <v>1079</v>
      </c>
      <c r="J27" s="289">
        <v>12464</v>
      </c>
      <c r="K27" s="91">
        <v>211</v>
      </c>
      <c r="L27" s="91">
        <v>585</v>
      </c>
      <c r="M27" s="290">
        <v>2603</v>
      </c>
      <c r="N27" s="780" t="s">
        <v>72</v>
      </c>
      <c r="O27" s="288">
        <v>31</v>
      </c>
      <c r="P27" s="91">
        <v>58</v>
      </c>
      <c r="Q27" s="289">
        <v>250</v>
      </c>
      <c r="R27" s="91">
        <v>46</v>
      </c>
      <c r="S27" s="91">
        <v>134</v>
      </c>
      <c r="T27" s="289">
        <v>248</v>
      </c>
      <c r="U27" s="91">
        <v>0</v>
      </c>
      <c r="V27" s="91">
        <v>0</v>
      </c>
      <c r="W27" s="289">
        <v>0</v>
      </c>
      <c r="X27" s="91">
        <v>59</v>
      </c>
      <c r="Y27" s="91">
        <v>127</v>
      </c>
      <c r="Z27" s="290">
        <v>303</v>
      </c>
      <c r="AA27" s="618"/>
    </row>
    <row r="28" spans="1:27" s="52" customFormat="1" ht="12.75" customHeight="1">
      <c r="A28" s="780"/>
      <c r="B28" s="283">
        <v>1</v>
      </c>
      <c r="C28" s="284">
        <v>1</v>
      </c>
      <c r="D28" s="285">
        <v>1</v>
      </c>
      <c r="E28" s="66">
        <v>0.50844999999999996</v>
      </c>
      <c r="F28" s="66">
        <v>0.48614000000000002</v>
      </c>
      <c r="G28" s="286">
        <v>0.47122999999999998</v>
      </c>
      <c r="H28" s="66">
        <v>0.25692999999999999</v>
      </c>
      <c r="I28" s="66">
        <v>0.27961000000000003</v>
      </c>
      <c r="J28" s="286">
        <v>0.41533999999999999</v>
      </c>
      <c r="K28" s="66">
        <v>0.14266000000000001</v>
      </c>
      <c r="L28" s="66">
        <v>0.15159</v>
      </c>
      <c r="M28" s="287">
        <v>8.6739999999999998E-2</v>
      </c>
      <c r="N28" s="780"/>
      <c r="O28" s="62">
        <v>2.0959999999999999E-2</v>
      </c>
      <c r="P28" s="66">
        <v>1.503E-2</v>
      </c>
      <c r="Q28" s="286">
        <v>8.3300000000000006E-3</v>
      </c>
      <c r="R28" s="66">
        <v>3.1099999999999999E-2</v>
      </c>
      <c r="S28" s="66">
        <v>3.4720000000000001E-2</v>
      </c>
      <c r="T28" s="286">
        <v>8.26E-3</v>
      </c>
      <c r="U28" s="66" t="s">
        <v>472</v>
      </c>
      <c r="V28" s="66" t="s">
        <v>472</v>
      </c>
      <c r="W28" s="286" t="s">
        <v>472</v>
      </c>
      <c r="X28" s="66">
        <v>3.9890000000000002E-2</v>
      </c>
      <c r="Y28" s="66">
        <v>3.2910000000000002E-2</v>
      </c>
      <c r="Z28" s="287">
        <v>1.01E-2</v>
      </c>
      <c r="AA28" s="618"/>
    </row>
    <row r="29" spans="1:27" s="52" customFormat="1" ht="12.75" customHeight="1">
      <c r="A29" s="780" t="s">
        <v>73</v>
      </c>
      <c r="B29" s="288">
        <v>2402</v>
      </c>
      <c r="C29" s="91">
        <v>6840</v>
      </c>
      <c r="D29" s="289">
        <v>33780</v>
      </c>
      <c r="E29" s="91">
        <v>1233</v>
      </c>
      <c r="F29" s="91">
        <v>3743</v>
      </c>
      <c r="G29" s="289">
        <v>19690</v>
      </c>
      <c r="H29" s="91">
        <v>264</v>
      </c>
      <c r="I29" s="91">
        <v>733</v>
      </c>
      <c r="J29" s="289">
        <v>4151</v>
      </c>
      <c r="K29" s="91">
        <v>508</v>
      </c>
      <c r="L29" s="91">
        <v>1462</v>
      </c>
      <c r="M29" s="290">
        <v>5812</v>
      </c>
      <c r="N29" s="780" t="s">
        <v>73</v>
      </c>
      <c r="O29" s="288">
        <v>69</v>
      </c>
      <c r="P29" s="91">
        <v>175</v>
      </c>
      <c r="Q29" s="289">
        <v>808</v>
      </c>
      <c r="R29" s="91">
        <v>320</v>
      </c>
      <c r="S29" s="91">
        <v>697</v>
      </c>
      <c r="T29" s="289">
        <v>3016</v>
      </c>
      <c r="U29" s="91">
        <v>0</v>
      </c>
      <c r="V29" s="91">
        <v>0</v>
      </c>
      <c r="W29" s="289">
        <v>0</v>
      </c>
      <c r="X29" s="91">
        <v>8</v>
      </c>
      <c r="Y29" s="91">
        <v>30</v>
      </c>
      <c r="Z29" s="290">
        <v>303</v>
      </c>
      <c r="AA29" s="618"/>
    </row>
    <row r="30" spans="1:27" s="52" customFormat="1" ht="12.75" customHeight="1">
      <c r="A30" s="780"/>
      <c r="B30" s="283">
        <v>1</v>
      </c>
      <c r="C30" s="284">
        <v>1</v>
      </c>
      <c r="D30" s="285">
        <v>1</v>
      </c>
      <c r="E30" s="66">
        <v>0.51332</v>
      </c>
      <c r="F30" s="66">
        <v>0.54722000000000004</v>
      </c>
      <c r="G30" s="286">
        <v>0.58289000000000002</v>
      </c>
      <c r="H30" s="66">
        <v>0.10990999999999999</v>
      </c>
      <c r="I30" s="66">
        <v>0.10716000000000001</v>
      </c>
      <c r="J30" s="286">
        <v>0.12288</v>
      </c>
      <c r="K30" s="66">
        <v>0.21149000000000001</v>
      </c>
      <c r="L30" s="66">
        <v>0.21374000000000001</v>
      </c>
      <c r="M30" s="287">
        <v>0.17205000000000001</v>
      </c>
      <c r="N30" s="780"/>
      <c r="O30" s="62">
        <v>2.8729999999999999E-2</v>
      </c>
      <c r="P30" s="66">
        <v>2.5579999999999999E-2</v>
      </c>
      <c r="Q30" s="286">
        <v>2.392E-2</v>
      </c>
      <c r="R30" s="66">
        <v>0.13322000000000001</v>
      </c>
      <c r="S30" s="66">
        <v>0.1019</v>
      </c>
      <c r="T30" s="286">
        <v>8.9279999999999998E-2</v>
      </c>
      <c r="U30" s="66" t="s">
        <v>472</v>
      </c>
      <c r="V30" s="66" t="s">
        <v>472</v>
      </c>
      <c r="W30" s="286" t="s">
        <v>472</v>
      </c>
      <c r="X30" s="66">
        <v>3.3300000000000001E-3</v>
      </c>
      <c r="Y30" s="66">
        <v>4.3899999999999998E-3</v>
      </c>
      <c r="Z30" s="287">
        <v>8.9700000000000005E-3</v>
      </c>
      <c r="AA30" s="618"/>
    </row>
    <row r="31" spans="1:27" s="52" customFormat="1" ht="12.75" customHeight="1">
      <c r="A31" s="780" t="s">
        <v>74</v>
      </c>
      <c r="B31" s="288">
        <v>907</v>
      </c>
      <c r="C31" s="91">
        <v>2312</v>
      </c>
      <c r="D31" s="289">
        <v>10881</v>
      </c>
      <c r="E31" s="91">
        <v>455</v>
      </c>
      <c r="F31" s="91">
        <v>1118</v>
      </c>
      <c r="G31" s="289">
        <v>6397</v>
      </c>
      <c r="H31" s="91">
        <v>174</v>
      </c>
      <c r="I31" s="91">
        <v>511</v>
      </c>
      <c r="J31" s="289">
        <v>2055</v>
      </c>
      <c r="K31" s="91">
        <v>202</v>
      </c>
      <c r="L31" s="91">
        <v>495</v>
      </c>
      <c r="M31" s="290">
        <v>1832</v>
      </c>
      <c r="N31" s="780" t="s">
        <v>74</v>
      </c>
      <c r="O31" s="288">
        <v>24</v>
      </c>
      <c r="P31" s="91">
        <v>61</v>
      </c>
      <c r="Q31" s="289">
        <v>301</v>
      </c>
      <c r="R31" s="91">
        <v>45</v>
      </c>
      <c r="S31" s="91">
        <v>107</v>
      </c>
      <c r="T31" s="289">
        <v>259</v>
      </c>
      <c r="U31" s="91">
        <v>4</v>
      </c>
      <c r="V31" s="91">
        <v>6</v>
      </c>
      <c r="W31" s="289">
        <v>22</v>
      </c>
      <c r="X31" s="91">
        <v>3</v>
      </c>
      <c r="Y31" s="91">
        <v>14</v>
      </c>
      <c r="Z31" s="290">
        <v>15</v>
      </c>
      <c r="AA31" s="618"/>
    </row>
    <row r="32" spans="1:27" s="52" customFormat="1" ht="12.75" customHeight="1">
      <c r="A32" s="780"/>
      <c r="B32" s="283">
        <v>1</v>
      </c>
      <c r="C32" s="284">
        <v>1</v>
      </c>
      <c r="D32" s="285">
        <v>1</v>
      </c>
      <c r="E32" s="66">
        <v>0.50165000000000004</v>
      </c>
      <c r="F32" s="66">
        <v>0.48355999999999999</v>
      </c>
      <c r="G32" s="286">
        <v>0.58791000000000004</v>
      </c>
      <c r="H32" s="66">
        <v>0.19184000000000001</v>
      </c>
      <c r="I32" s="66">
        <v>0.22101999999999999</v>
      </c>
      <c r="J32" s="286">
        <v>0.18886</v>
      </c>
      <c r="K32" s="66">
        <v>0.22270999999999999</v>
      </c>
      <c r="L32" s="66">
        <v>0.21410000000000001</v>
      </c>
      <c r="M32" s="287">
        <v>0.16836999999999999</v>
      </c>
      <c r="N32" s="780"/>
      <c r="O32" s="62">
        <v>2.6460000000000001E-2</v>
      </c>
      <c r="P32" s="66">
        <v>2.6380000000000001E-2</v>
      </c>
      <c r="Q32" s="286">
        <v>2.7660000000000001E-2</v>
      </c>
      <c r="R32" s="66">
        <v>4.9610000000000001E-2</v>
      </c>
      <c r="S32" s="66">
        <v>4.6280000000000002E-2</v>
      </c>
      <c r="T32" s="286">
        <v>2.3800000000000002E-2</v>
      </c>
      <c r="U32" s="66">
        <v>4.4099999999999999E-3</v>
      </c>
      <c r="V32" s="66">
        <v>2.5999999999999999E-3</v>
      </c>
      <c r="W32" s="286">
        <v>2.0200000000000001E-3</v>
      </c>
      <c r="X32" s="66">
        <v>3.31E-3</v>
      </c>
      <c r="Y32" s="66">
        <v>6.0600000000000003E-3</v>
      </c>
      <c r="Z32" s="287">
        <v>1.3799999999999999E-3</v>
      </c>
      <c r="AA32" s="618"/>
    </row>
    <row r="33" spans="1:27" s="52" customFormat="1" ht="12.75" customHeight="1">
      <c r="A33" s="780" t="s">
        <v>75</v>
      </c>
      <c r="B33" s="288">
        <v>2947</v>
      </c>
      <c r="C33" s="91">
        <v>7185</v>
      </c>
      <c r="D33" s="289">
        <v>60072</v>
      </c>
      <c r="E33" s="91">
        <v>1710</v>
      </c>
      <c r="F33" s="91">
        <v>4229</v>
      </c>
      <c r="G33" s="289">
        <v>31809</v>
      </c>
      <c r="H33" s="91">
        <v>567</v>
      </c>
      <c r="I33" s="91">
        <v>1482</v>
      </c>
      <c r="J33" s="289">
        <v>22072</v>
      </c>
      <c r="K33" s="91">
        <v>446</v>
      </c>
      <c r="L33" s="91">
        <v>992</v>
      </c>
      <c r="M33" s="290">
        <v>4198</v>
      </c>
      <c r="N33" s="780" t="s">
        <v>75</v>
      </c>
      <c r="O33" s="288">
        <v>112</v>
      </c>
      <c r="P33" s="91">
        <v>248</v>
      </c>
      <c r="Q33" s="289">
        <v>1068</v>
      </c>
      <c r="R33" s="91">
        <v>77</v>
      </c>
      <c r="S33" s="91">
        <v>154</v>
      </c>
      <c r="T33" s="289">
        <v>460</v>
      </c>
      <c r="U33" s="91">
        <v>13</v>
      </c>
      <c r="V33" s="91">
        <v>19</v>
      </c>
      <c r="W33" s="289">
        <v>107</v>
      </c>
      <c r="X33" s="91">
        <v>22</v>
      </c>
      <c r="Y33" s="91">
        <v>61</v>
      </c>
      <c r="Z33" s="290">
        <v>358</v>
      </c>
      <c r="AA33" s="618"/>
    </row>
    <row r="34" spans="1:27" s="52" customFormat="1" ht="12.75" customHeight="1">
      <c r="A34" s="780"/>
      <c r="B34" s="283">
        <v>1</v>
      </c>
      <c r="C34" s="284">
        <v>1</v>
      </c>
      <c r="D34" s="285">
        <v>1</v>
      </c>
      <c r="E34" s="66">
        <v>0.58025000000000004</v>
      </c>
      <c r="F34" s="66">
        <v>0.58858999999999995</v>
      </c>
      <c r="G34" s="286">
        <v>0.52951000000000004</v>
      </c>
      <c r="H34" s="66">
        <v>0.19239999999999999</v>
      </c>
      <c r="I34" s="66">
        <v>0.20626</v>
      </c>
      <c r="J34" s="286">
        <v>0.36742999999999998</v>
      </c>
      <c r="K34" s="66">
        <v>0.15134</v>
      </c>
      <c r="L34" s="66">
        <v>0.13807</v>
      </c>
      <c r="M34" s="287">
        <v>6.9879999999999998E-2</v>
      </c>
      <c r="N34" s="780"/>
      <c r="O34" s="62">
        <v>3.7999999999999999E-2</v>
      </c>
      <c r="P34" s="66">
        <v>3.4520000000000002E-2</v>
      </c>
      <c r="Q34" s="286">
        <v>1.7780000000000001E-2</v>
      </c>
      <c r="R34" s="66">
        <v>2.613E-2</v>
      </c>
      <c r="S34" s="66">
        <v>2.1430000000000001E-2</v>
      </c>
      <c r="T34" s="286">
        <v>7.6600000000000001E-3</v>
      </c>
      <c r="U34" s="66">
        <v>4.4099999999999999E-3</v>
      </c>
      <c r="V34" s="66">
        <v>2.64E-3</v>
      </c>
      <c r="W34" s="286">
        <v>1.7799999999999999E-3</v>
      </c>
      <c r="X34" s="66">
        <v>7.4700000000000001E-3</v>
      </c>
      <c r="Y34" s="66">
        <v>8.4899999999999993E-3</v>
      </c>
      <c r="Z34" s="287">
        <v>5.96E-3</v>
      </c>
      <c r="AA34" s="618"/>
    </row>
    <row r="35" spans="1:27" s="52" customFormat="1" ht="12.75" customHeight="1">
      <c r="A35" s="764" t="s">
        <v>76</v>
      </c>
      <c r="B35" s="288">
        <v>1405</v>
      </c>
      <c r="C35" s="91">
        <v>3234</v>
      </c>
      <c r="D35" s="289">
        <v>19919</v>
      </c>
      <c r="E35" s="91">
        <v>757</v>
      </c>
      <c r="F35" s="91">
        <v>1699</v>
      </c>
      <c r="G35" s="289">
        <v>13139</v>
      </c>
      <c r="H35" s="91">
        <v>182</v>
      </c>
      <c r="I35" s="91">
        <v>541</v>
      </c>
      <c r="J35" s="289">
        <v>2390</v>
      </c>
      <c r="K35" s="91">
        <v>164</v>
      </c>
      <c r="L35" s="91">
        <v>392</v>
      </c>
      <c r="M35" s="290">
        <v>1542</v>
      </c>
      <c r="N35" s="764" t="s">
        <v>76</v>
      </c>
      <c r="O35" s="288">
        <v>135</v>
      </c>
      <c r="P35" s="91">
        <v>313</v>
      </c>
      <c r="Q35" s="289">
        <v>1470</v>
      </c>
      <c r="R35" s="91">
        <v>115</v>
      </c>
      <c r="S35" s="91">
        <v>215</v>
      </c>
      <c r="T35" s="289">
        <v>1133</v>
      </c>
      <c r="U35" s="91">
        <v>8</v>
      </c>
      <c r="V35" s="91">
        <v>16</v>
      </c>
      <c r="W35" s="289">
        <v>142</v>
      </c>
      <c r="X35" s="91">
        <v>44</v>
      </c>
      <c r="Y35" s="91">
        <v>58</v>
      </c>
      <c r="Z35" s="290">
        <v>103</v>
      </c>
      <c r="AA35" s="618"/>
    </row>
    <row r="36" spans="1:27" s="52" customFormat="1" ht="12.75" customHeight="1">
      <c r="A36" s="765"/>
      <c r="B36" s="291">
        <v>1</v>
      </c>
      <c r="C36" s="292">
        <v>1</v>
      </c>
      <c r="D36" s="293">
        <v>1</v>
      </c>
      <c r="E36" s="294">
        <v>0.53878999999999999</v>
      </c>
      <c r="F36" s="294">
        <v>0.52536000000000005</v>
      </c>
      <c r="G36" s="295">
        <v>0.65961999999999998</v>
      </c>
      <c r="H36" s="294">
        <v>0.12953999999999999</v>
      </c>
      <c r="I36" s="294">
        <v>0.16728999999999999</v>
      </c>
      <c r="J36" s="295">
        <v>0.11999</v>
      </c>
      <c r="K36" s="294">
        <v>0.11673</v>
      </c>
      <c r="L36" s="294">
        <v>0.12121</v>
      </c>
      <c r="M36" s="296">
        <v>7.7410000000000007E-2</v>
      </c>
      <c r="N36" s="765"/>
      <c r="O36" s="328">
        <v>9.6089999999999995E-2</v>
      </c>
      <c r="P36" s="294">
        <v>9.6780000000000005E-2</v>
      </c>
      <c r="Q36" s="295">
        <v>7.3800000000000004E-2</v>
      </c>
      <c r="R36" s="294">
        <v>8.1850000000000006E-2</v>
      </c>
      <c r="S36" s="294">
        <v>6.6479999999999997E-2</v>
      </c>
      <c r="T36" s="295">
        <v>5.688E-2</v>
      </c>
      <c r="U36" s="294">
        <v>5.6899999999999997E-3</v>
      </c>
      <c r="V36" s="294">
        <v>4.9500000000000004E-3</v>
      </c>
      <c r="W36" s="295">
        <v>7.1300000000000001E-3</v>
      </c>
      <c r="X36" s="294">
        <v>3.1320000000000001E-2</v>
      </c>
      <c r="Y36" s="294">
        <v>1.7930000000000001E-2</v>
      </c>
      <c r="Z36" s="296">
        <v>5.1700000000000001E-3</v>
      </c>
      <c r="AA36" s="618"/>
    </row>
    <row r="37" spans="1:27" s="52" customFormat="1" ht="12.75" customHeight="1">
      <c r="A37" s="781" t="s">
        <v>85</v>
      </c>
      <c r="B37" s="320">
        <v>81385</v>
      </c>
      <c r="C37" s="321">
        <v>187320</v>
      </c>
      <c r="D37" s="72">
        <v>1560868</v>
      </c>
      <c r="E37" s="298">
        <v>41591</v>
      </c>
      <c r="F37" s="298">
        <v>95058</v>
      </c>
      <c r="G37" s="69">
        <v>893740</v>
      </c>
      <c r="H37" s="298">
        <v>17059</v>
      </c>
      <c r="I37" s="298">
        <v>39566</v>
      </c>
      <c r="J37" s="69">
        <v>418782</v>
      </c>
      <c r="K37" s="298">
        <v>12819</v>
      </c>
      <c r="L37" s="298">
        <v>29899</v>
      </c>
      <c r="M37" s="299">
        <v>157348</v>
      </c>
      <c r="N37" s="974" t="s">
        <v>85</v>
      </c>
      <c r="O37" s="320">
        <v>3208</v>
      </c>
      <c r="P37" s="321">
        <v>7652</v>
      </c>
      <c r="Q37" s="72">
        <v>34859</v>
      </c>
      <c r="R37" s="298">
        <v>5481</v>
      </c>
      <c r="S37" s="298">
        <v>12059</v>
      </c>
      <c r="T37" s="69">
        <v>41942</v>
      </c>
      <c r="U37" s="298">
        <v>238</v>
      </c>
      <c r="V37" s="298">
        <v>503</v>
      </c>
      <c r="W37" s="69">
        <v>3063</v>
      </c>
      <c r="X37" s="298">
        <v>989</v>
      </c>
      <c r="Y37" s="298">
        <v>2583</v>
      </c>
      <c r="Z37" s="299">
        <v>11134</v>
      </c>
      <c r="AA37" s="618"/>
    </row>
    <row r="38" spans="1:27" ht="12.75" customHeight="1" thickBot="1">
      <c r="A38" s="977"/>
      <c r="B38" s="300">
        <v>1</v>
      </c>
      <c r="C38" s="301">
        <v>1</v>
      </c>
      <c r="D38" s="302">
        <v>1</v>
      </c>
      <c r="E38" s="303">
        <v>0.51104000000000005</v>
      </c>
      <c r="F38" s="303">
        <v>0.50746000000000002</v>
      </c>
      <c r="G38" s="304">
        <v>0.57259000000000004</v>
      </c>
      <c r="H38" s="303">
        <v>0.20960999999999999</v>
      </c>
      <c r="I38" s="303">
        <v>0.21121999999999999</v>
      </c>
      <c r="J38" s="304">
        <v>0.26829999999999998</v>
      </c>
      <c r="K38" s="303">
        <v>0.15751000000000001</v>
      </c>
      <c r="L38" s="303">
        <v>0.15961</v>
      </c>
      <c r="M38" s="130">
        <v>0.10081</v>
      </c>
      <c r="N38" s="784"/>
      <c r="O38" s="128">
        <v>3.9419999999999997E-2</v>
      </c>
      <c r="P38" s="303">
        <v>4.0849999999999997E-2</v>
      </c>
      <c r="Q38" s="304">
        <v>2.2329999999999999E-2</v>
      </c>
      <c r="R38" s="303">
        <v>6.7349999999999993E-2</v>
      </c>
      <c r="S38" s="303">
        <v>6.4380000000000007E-2</v>
      </c>
      <c r="T38" s="304">
        <v>2.6870000000000002E-2</v>
      </c>
      <c r="U38" s="303">
        <v>2.9199999999999999E-3</v>
      </c>
      <c r="V38" s="303">
        <v>2.6900000000000001E-3</v>
      </c>
      <c r="W38" s="304">
        <v>1.9599999999999999E-3</v>
      </c>
      <c r="X38" s="303">
        <v>1.2149999999999999E-2</v>
      </c>
      <c r="Y38" s="303">
        <v>1.379E-2</v>
      </c>
      <c r="Z38" s="130">
        <v>7.1300000000000001E-3</v>
      </c>
    </row>
    <row r="39" spans="1:27" s="549" customFormat="1">
      <c r="X39" s="634"/>
      <c r="Y39" s="634"/>
      <c r="Z39" s="634"/>
    </row>
    <row r="40" spans="1:27" s="547" customFormat="1" ht="11.25">
      <c r="A40" s="547" t="str">
        <f>"Anmerkungen. Datengrundlage: Volkshochschul-Statistik "&amp;Hilfswerte!B1&amp;"; Basis: "&amp;Tabelle1!$C$36&amp;" vhs."</f>
        <v>Anmerkungen. Datengrundlage: Volkshochschul-Statistik 2023; Basis: 822 vhs.</v>
      </c>
      <c r="N40" s="547" t="str">
        <f>"Anmerkungen. Datengrundlage: Volkshochschul-Statistik "&amp;Hilfswerte!B1&amp;"; Basis: "&amp;Tabelle1!$C$36&amp;" vhs."</f>
        <v>Anmerkungen. Datengrundlage: Volkshochschul-Statistik 2023; Basis: 822 vhs.</v>
      </c>
      <c r="X40" s="635"/>
      <c r="Y40" s="635"/>
      <c r="Z40" s="635"/>
    </row>
    <row r="41" spans="1:27" s="547" customFormat="1" ht="11.25">
      <c r="X41" s="635"/>
      <c r="Y41" s="635"/>
      <c r="Z41" s="635"/>
    </row>
    <row r="42" spans="1:27" s="545" customFormat="1">
      <c r="A42" s="547" t="s">
        <v>545</v>
      </c>
      <c r="G42" s="402"/>
      <c r="N42" s="547" t="s">
        <v>545</v>
      </c>
      <c r="T42" s="402"/>
    </row>
    <row r="43" spans="1:27" s="545" customFormat="1">
      <c r="A43" s="547" t="s">
        <v>546</v>
      </c>
      <c r="E43" s="775" t="s">
        <v>541</v>
      </c>
      <c r="F43" s="775"/>
      <c r="G43" s="775"/>
      <c r="N43" s="547" t="s">
        <v>546</v>
      </c>
      <c r="R43" s="775" t="s">
        <v>541</v>
      </c>
      <c r="S43" s="775"/>
      <c r="T43" s="775"/>
    </row>
    <row r="44" spans="1:27" s="545" customFormat="1">
      <c r="A44" s="548"/>
      <c r="G44" s="402"/>
      <c r="N44" s="548"/>
      <c r="T44" s="402"/>
    </row>
    <row r="45" spans="1:27" s="545" customFormat="1">
      <c r="A45" s="766" t="s">
        <v>547</v>
      </c>
      <c r="B45" s="766"/>
      <c r="C45" s="766"/>
      <c r="D45" s="766"/>
      <c r="E45" s="766"/>
      <c r="G45" s="402"/>
      <c r="N45" s="766" t="s">
        <v>547</v>
      </c>
      <c r="O45" s="766"/>
      <c r="P45" s="766"/>
      <c r="Q45" s="766"/>
      <c r="R45" s="766"/>
      <c r="T45" s="402"/>
    </row>
    <row r="46" spans="1:27" s="537" customFormat="1" ht="11.25">
      <c r="X46" s="538"/>
      <c r="Y46" s="538"/>
      <c r="Z46" s="538"/>
      <c r="AA46" s="547"/>
    </row>
    <row r="47" spans="1:27" s="75" customFormat="1" ht="45">
      <c r="A47" s="76"/>
      <c r="X47" s="77"/>
      <c r="Y47" s="77"/>
      <c r="Z47" s="77"/>
      <c r="AA47" s="644"/>
    </row>
    <row r="52" ht="26.25" customHeight="1"/>
  </sheetData>
  <mergeCells count="52">
    <mergeCell ref="A45:E45"/>
    <mergeCell ref="N45:R45"/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U3:W3"/>
    <mergeCell ref="X3:Z3"/>
    <mergeCell ref="A2:A4"/>
    <mergeCell ref="N2:N4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E43:G43"/>
    <mergeCell ref="R43:T43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249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248" priority="27" stopIfTrue="1" operator="lessThan">
      <formula>0.0005</formula>
    </cfRule>
  </conditionalFormatting>
  <conditionalFormatting sqref="A5:XFD5">
    <cfRule type="cellIs" dxfId="247" priority="2" stopIfTrue="1" operator="equal">
      <formula>0</formula>
    </cfRule>
  </conditionalFormatting>
  <conditionalFormatting sqref="B7:M7">
    <cfRule type="cellIs" dxfId="246" priority="16" stopIfTrue="1" operator="equal">
      <formula>0</formula>
    </cfRule>
  </conditionalFormatting>
  <conditionalFormatting sqref="G6:M6">
    <cfRule type="cellIs" dxfId="245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244" priority="15" stopIfTrue="1" operator="lessThan">
      <formula>0.0005</formula>
    </cfRule>
  </conditionalFormatting>
  <conditionalFormatting sqref="N6 N8 N10 N12 N14 N16 N18 N20 N22 N24 N26 N28 N30 N32 N34 N36">
    <cfRule type="cellIs" dxfId="243" priority="23" stopIfTrue="1" operator="equal">
      <formula>1</formula>
    </cfRule>
    <cfRule type="cellIs" dxfId="242" priority="24" stopIfTrue="1" operator="lessThan">
      <formula>0.0005</formula>
    </cfRule>
  </conditionalFormatting>
  <conditionalFormatting sqref="O6:IV6">
    <cfRule type="cellIs" dxfId="241" priority="1" stopIfTrue="1" operator="lessThan">
      <formula>0.0005</formula>
    </cfRule>
  </conditionalFormatting>
  <conditionalFormatting sqref="O7:IV7 A9:XFD9 A11:XFD11 A13:XFD13 A15:XFD15 A17:XFD17 A19:XFD19 A21:XFD21 A23:XFD23 A25:XFD25 A27:XFD27 A29:XFD29 A31:XFD31 A33:XFD33 A35:XFD35 A37:XFD37">
    <cfRule type="cellIs" dxfId="240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XFD38">
    <cfRule type="cellIs" dxfId="239" priority="3" stopIfTrue="1" operator="lessThan">
      <formula>0.0005</formula>
    </cfRule>
  </conditionalFormatting>
  <hyperlinks>
    <hyperlink ref="E43" r:id="rId1" xr:uid="{9326F77C-5DA9-4154-9AD2-A1A53F634004}"/>
    <hyperlink ref="E43:G43" r:id="rId2" display="http://dx.doi.org/10.4232/1.14582 " xr:uid="{4F6DDD07-621E-43EC-9A72-93EA0E13B42F}"/>
    <hyperlink ref="R43" r:id="rId3" xr:uid="{AE10B074-25E6-49F3-B712-A1886E296DE8}"/>
    <hyperlink ref="R43:T43" r:id="rId4" display="http://dx.doi.org/10.4232/1.14582 " xr:uid="{6254A807-DC7D-42D7-812D-EF2FA34892D5}"/>
    <hyperlink ref="A45" r:id="rId5" display="Publikation und Tabellen stehen unter der Lizenz CC BY-SA DEED 4.0." xr:uid="{842E19EF-CB63-4F75-8B70-3B3BB8C26726}"/>
    <hyperlink ref="A45:E45" r:id="rId6" display="Die Tabellen stehen unter der Lizenz CC BY-SA DEED 4.0." xr:uid="{EF14B031-0138-4107-9DF8-740CCA42AD81}"/>
    <hyperlink ref="N45" r:id="rId7" display="Publikation und Tabellen stehen unter der Lizenz CC BY-SA DEED 4.0." xr:uid="{15C21D5C-914D-458F-AACE-9E6FB1C07492}"/>
    <hyperlink ref="N45:R45" r:id="rId8" display="Die Tabellen stehen unter der Lizenz CC BY-SA DEED 4.0." xr:uid="{DA1586E9-0867-4CE1-8345-76368B4D036F}"/>
  </hyperlinks>
  <pageMargins left="0.78740157480314965" right="0.78740157480314965" top="0.98425196850393704" bottom="0.98425196850393704" header="0.51181102362204722" footer="0.51181102362204722"/>
  <pageSetup paperSize="9" scale="72" orientation="portrait" r:id="rId9"/>
  <headerFooter scaleWithDoc="0" alignWithMargins="0"/>
  <colBreaks count="1" manualBreakCount="1">
    <brk id="13" max="44" man="1"/>
  </colBreaks>
  <legacyDrawingHF r:id="rId1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8549-F3F8-4F4C-8685-C39BFA807688}">
  <sheetPr>
    <pageSetUpPr fitToPage="1"/>
  </sheetPr>
  <dimension ref="A1:N47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1.7109375" customWidth="1"/>
    <col min="11" max="11" width="10.85546875" style="549" customWidth="1"/>
    <col min="14" max="14" width="2.5703125" style="549" customWidth="1"/>
  </cols>
  <sheetData>
    <row r="1" spans="1:13" ht="39.950000000000003" customHeight="1" thickBot="1">
      <c r="A1" s="767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2023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2" spans="1:13" ht="25.5" customHeight="1">
      <c r="A2" s="921" t="s">
        <v>12</v>
      </c>
      <c r="B2" s="924" t="s">
        <v>292</v>
      </c>
      <c r="C2" s="925"/>
      <c r="D2" s="985"/>
      <c r="E2" s="964" t="s">
        <v>449</v>
      </c>
      <c r="F2" s="928"/>
      <c r="G2" s="928"/>
      <c r="H2" s="928"/>
      <c r="I2" s="928"/>
      <c r="J2" s="928"/>
      <c r="K2" s="928"/>
      <c r="L2" s="928"/>
      <c r="M2" s="929"/>
    </row>
    <row r="3" spans="1:13" ht="26.25" customHeight="1">
      <c r="A3" s="922"/>
      <c r="B3" s="926"/>
      <c r="C3" s="927"/>
      <c r="D3" s="1034"/>
      <c r="E3" s="930" t="s">
        <v>397</v>
      </c>
      <c r="F3" s="931"/>
      <c r="G3" s="932"/>
      <c r="H3" s="1035" t="s">
        <v>295</v>
      </c>
      <c r="I3" s="1036"/>
      <c r="J3" s="1036"/>
      <c r="K3" s="1037"/>
      <c r="L3" s="1037"/>
      <c r="M3" s="1038"/>
    </row>
    <row r="4" spans="1:13" ht="26.25" customHeight="1">
      <c r="A4" s="922"/>
      <c r="B4" s="934"/>
      <c r="C4" s="935"/>
      <c r="D4" s="936"/>
      <c r="E4" s="934"/>
      <c r="F4" s="935"/>
      <c r="G4" s="936"/>
      <c r="H4" s="934"/>
      <c r="I4" s="935"/>
      <c r="J4" s="935"/>
      <c r="K4" s="988" t="s">
        <v>457</v>
      </c>
      <c r="L4" s="989"/>
      <c r="M4" s="991"/>
    </row>
    <row r="5" spans="1:13" ht="33.75">
      <c r="A5" s="923"/>
      <c r="B5" s="568" t="s">
        <v>293</v>
      </c>
      <c r="C5" s="568" t="s">
        <v>40</v>
      </c>
      <c r="D5" s="620" t="s">
        <v>296</v>
      </c>
      <c r="E5" s="568" t="s">
        <v>293</v>
      </c>
      <c r="F5" s="568" t="s">
        <v>40</v>
      </c>
      <c r="G5" s="568" t="s">
        <v>296</v>
      </c>
      <c r="H5" s="568" t="s">
        <v>293</v>
      </c>
      <c r="I5" s="568" t="s">
        <v>40</v>
      </c>
      <c r="J5" s="620" t="s">
        <v>296</v>
      </c>
      <c r="K5" s="568" t="s">
        <v>293</v>
      </c>
      <c r="L5" s="568" t="s">
        <v>40</v>
      </c>
      <c r="M5" s="570" t="s">
        <v>296</v>
      </c>
    </row>
    <row r="6" spans="1:13" ht="12.75" customHeight="1">
      <c r="A6" s="920" t="s">
        <v>61</v>
      </c>
      <c r="B6" s="279">
        <v>13937</v>
      </c>
      <c r="C6" s="280">
        <v>30646</v>
      </c>
      <c r="D6" s="281">
        <v>331974</v>
      </c>
      <c r="E6" s="279">
        <v>1860</v>
      </c>
      <c r="F6" s="280">
        <v>3923</v>
      </c>
      <c r="G6" s="281">
        <v>23224</v>
      </c>
      <c r="H6" s="280">
        <v>2337</v>
      </c>
      <c r="I6" s="280">
        <v>4688</v>
      </c>
      <c r="J6" s="280">
        <v>45552</v>
      </c>
      <c r="K6" s="279">
        <v>1691</v>
      </c>
      <c r="L6" s="280">
        <v>3195</v>
      </c>
      <c r="M6" s="282">
        <v>20165</v>
      </c>
    </row>
    <row r="7" spans="1:13" ht="12.75" customHeight="1">
      <c r="A7" s="919"/>
      <c r="B7" s="283">
        <v>1</v>
      </c>
      <c r="C7" s="284">
        <v>1</v>
      </c>
      <c r="D7" s="285">
        <v>1</v>
      </c>
      <c r="E7" s="62">
        <v>0.13346</v>
      </c>
      <c r="F7" s="66">
        <v>0.12801000000000001</v>
      </c>
      <c r="G7" s="286">
        <v>6.9959999999999994E-2</v>
      </c>
      <c r="H7" s="66">
        <v>0.16768</v>
      </c>
      <c r="I7" s="66">
        <v>0.15296999999999999</v>
      </c>
      <c r="J7" s="66">
        <v>0.13722000000000001</v>
      </c>
      <c r="K7" s="62">
        <v>0.72358</v>
      </c>
      <c r="L7" s="66">
        <v>0.68152999999999997</v>
      </c>
      <c r="M7" s="287">
        <v>0.44268000000000002</v>
      </c>
    </row>
    <row r="8" spans="1:13" ht="12.75" customHeight="1">
      <c r="A8" s="919" t="s">
        <v>62</v>
      </c>
      <c r="B8" s="288">
        <v>30868</v>
      </c>
      <c r="C8" s="91">
        <v>61620</v>
      </c>
      <c r="D8" s="289">
        <v>568645</v>
      </c>
      <c r="E8" s="288">
        <v>1384</v>
      </c>
      <c r="F8" s="91">
        <v>2764</v>
      </c>
      <c r="G8" s="289">
        <v>11301</v>
      </c>
      <c r="H8" s="91">
        <v>3021</v>
      </c>
      <c r="I8" s="91">
        <v>6038</v>
      </c>
      <c r="J8" s="91">
        <v>52489</v>
      </c>
      <c r="K8" s="288">
        <v>2533</v>
      </c>
      <c r="L8" s="91">
        <v>5062</v>
      </c>
      <c r="M8" s="290">
        <v>43684</v>
      </c>
    </row>
    <row r="9" spans="1:13" ht="12.75" customHeight="1">
      <c r="A9" s="919"/>
      <c r="B9" s="283">
        <v>1</v>
      </c>
      <c r="C9" s="284">
        <v>1</v>
      </c>
      <c r="D9" s="285">
        <v>1</v>
      </c>
      <c r="E9" s="62">
        <v>4.4839999999999998E-2</v>
      </c>
      <c r="F9" s="66">
        <v>4.4859999999999997E-2</v>
      </c>
      <c r="G9" s="286">
        <v>1.9869999999999999E-2</v>
      </c>
      <c r="H9" s="66">
        <v>9.7869999999999999E-2</v>
      </c>
      <c r="I9" s="66">
        <v>9.7989999999999994E-2</v>
      </c>
      <c r="J9" s="66">
        <v>9.2310000000000003E-2</v>
      </c>
      <c r="K9" s="62">
        <v>0.83845999999999998</v>
      </c>
      <c r="L9" s="66">
        <v>0.83835999999999999</v>
      </c>
      <c r="M9" s="287">
        <v>0.83225000000000005</v>
      </c>
    </row>
    <row r="10" spans="1:13" ht="12.75" customHeight="1">
      <c r="A10" s="919" t="s">
        <v>63</v>
      </c>
      <c r="B10" s="288">
        <v>923</v>
      </c>
      <c r="C10" s="91">
        <v>2020</v>
      </c>
      <c r="D10" s="289">
        <v>11593</v>
      </c>
      <c r="E10" s="288">
        <v>102</v>
      </c>
      <c r="F10" s="91">
        <v>226</v>
      </c>
      <c r="G10" s="289">
        <v>912</v>
      </c>
      <c r="H10" s="91">
        <v>232</v>
      </c>
      <c r="I10" s="91">
        <v>482</v>
      </c>
      <c r="J10" s="91">
        <v>1857</v>
      </c>
      <c r="K10" s="288">
        <v>147</v>
      </c>
      <c r="L10" s="91">
        <v>299</v>
      </c>
      <c r="M10" s="290">
        <v>1068</v>
      </c>
    </row>
    <row r="11" spans="1:13" ht="12.75" customHeight="1">
      <c r="A11" s="919"/>
      <c r="B11" s="283">
        <v>1</v>
      </c>
      <c r="C11" s="284">
        <v>1</v>
      </c>
      <c r="D11" s="285">
        <v>1</v>
      </c>
      <c r="E11" s="62">
        <v>0.11051</v>
      </c>
      <c r="F11" s="66">
        <v>0.11187999999999999</v>
      </c>
      <c r="G11" s="286">
        <v>7.8670000000000004E-2</v>
      </c>
      <c r="H11" s="66">
        <v>0.25135000000000002</v>
      </c>
      <c r="I11" s="66">
        <v>0.23860999999999999</v>
      </c>
      <c r="J11" s="66">
        <v>0.16017999999999999</v>
      </c>
      <c r="K11" s="62">
        <v>0.63361999999999996</v>
      </c>
      <c r="L11" s="66">
        <v>0.62033000000000005</v>
      </c>
      <c r="M11" s="287">
        <v>0.57511999999999996</v>
      </c>
    </row>
    <row r="12" spans="1:13" ht="12.75" customHeight="1">
      <c r="A12" s="919" t="s">
        <v>64</v>
      </c>
      <c r="B12" s="288">
        <v>1421</v>
      </c>
      <c r="C12" s="91">
        <v>3739</v>
      </c>
      <c r="D12" s="289">
        <v>13508</v>
      </c>
      <c r="E12" s="288">
        <v>33</v>
      </c>
      <c r="F12" s="91">
        <v>63</v>
      </c>
      <c r="G12" s="289">
        <v>487</v>
      </c>
      <c r="H12" s="91">
        <v>66</v>
      </c>
      <c r="I12" s="91">
        <v>137</v>
      </c>
      <c r="J12" s="91">
        <v>314</v>
      </c>
      <c r="K12" s="288">
        <v>38</v>
      </c>
      <c r="L12" s="91">
        <v>72</v>
      </c>
      <c r="M12" s="290">
        <v>122</v>
      </c>
    </row>
    <row r="13" spans="1:13" ht="12.75" customHeight="1">
      <c r="A13" s="919"/>
      <c r="B13" s="283">
        <v>1</v>
      </c>
      <c r="C13" s="284">
        <v>1</v>
      </c>
      <c r="D13" s="285">
        <v>1</v>
      </c>
      <c r="E13" s="62">
        <v>2.3220000000000001E-2</v>
      </c>
      <c r="F13" s="66">
        <v>1.685E-2</v>
      </c>
      <c r="G13" s="286">
        <v>3.6049999999999999E-2</v>
      </c>
      <c r="H13" s="66">
        <v>4.6449999999999998E-2</v>
      </c>
      <c r="I13" s="66">
        <v>3.6639999999999999E-2</v>
      </c>
      <c r="J13" s="66">
        <v>2.325E-2</v>
      </c>
      <c r="K13" s="62">
        <v>0.57576000000000005</v>
      </c>
      <c r="L13" s="66">
        <v>0.52554999999999996</v>
      </c>
      <c r="M13" s="287">
        <v>0.38854</v>
      </c>
    </row>
    <row r="14" spans="1:13" ht="12.75" customHeight="1">
      <c r="A14" s="919" t="s">
        <v>65</v>
      </c>
      <c r="B14" s="288">
        <v>324</v>
      </c>
      <c r="C14" s="91">
        <v>768</v>
      </c>
      <c r="D14" s="289">
        <v>6723</v>
      </c>
      <c r="E14" s="288">
        <v>35</v>
      </c>
      <c r="F14" s="91">
        <v>74</v>
      </c>
      <c r="G14" s="289">
        <v>160</v>
      </c>
      <c r="H14" s="91">
        <v>126</v>
      </c>
      <c r="I14" s="91">
        <v>283</v>
      </c>
      <c r="J14" s="91">
        <v>1057</v>
      </c>
      <c r="K14" s="288">
        <v>95</v>
      </c>
      <c r="L14" s="91">
        <v>203</v>
      </c>
      <c r="M14" s="290">
        <v>956</v>
      </c>
    </row>
    <row r="15" spans="1:13" ht="12.75" customHeight="1">
      <c r="A15" s="919"/>
      <c r="B15" s="283">
        <v>1</v>
      </c>
      <c r="C15" s="284">
        <v>1</v>
      </c>
      <c r="D15" s="285">
        <v>1</v>
      </c>
      <c r="E15" s="62">
        <v>0.10802</v>
      </c>
      <c r="F15" s="66">
        <v>9.6350000000000005E-2</v>
      </c>
      <c r="G15" s="286">
        <v>2.3800000000000002E-2</v>
      </c>
      <c r="H15" s="66">
        <v>0.38889000000000001</v>
      </c>
      <c r="I15" s="66">
        <v>0.36848999999999998</v>
      </c>
      <c r="J15" s="66">
        <v>0.15722</v>
      </c>
      <c r="K15" s="62">
        <v>0.75397000000000003</v>
      </c>
      <c r="L15" s="66">
        <v>0.71731</v>
      </c>
      <c r="M15" s="287">
        <v>0.90444999999999998</v>
      </c>
    </row>
    <row r="16" spans="1:13" ht="12.75" customHeight="1">
      <c r="A16" s="919" t="s">
        <v>66</v>
      </c>
      <c r="B16" s="288">
        <v>44</v>
      </c>
      <c r="C16" s="91">
        <v>135</v>
      </c>
      <c r="D16" s="289">
        <v>1031</v>
      </c>
      <c r="E16" s="288">
        <v>6</v>
      </c>
      <c r="F16" s="91">
        <v>12</v>
      </c>
      <c r="G16" s="289">
        <v>22</v>
      </c>
      <c r="H16" s="91">
        <v>6</v>
      </c>
      <c r="I16" s="91">
        <v>15</v>
      </c>
      <c r="J16" s="91">
        <v>88</v>
      </c>
      <c r="K16" s="288">
        <v>3</v>
      </c>
      <c r="L16" s="91">
        <v>6</v>
      </c>
      <c r="M16" s="290">
        <v>49</v>
      </c>
    </row>
    <row r="17" spans="1:13" ht="12.75" customHeight="1">
      <c r="A17" s="919"/>
      <c r="B17" s="283">
        <v>1</v>
      </c>
      <c r="C17" s="284">
        <v>1</v>
      </c>
      <c r="D17" s="285">
        <v>1</v>
      </c>
      <c r="E17" s="62">
        <v>0.13636000000000001</v>
      </c>
      <c r="F17" s="66">
        <v>8.8889999999999997E-2</v>
      </c>
      <c r="G17" s="286">
        <v>2.1340000000000001E-2</v>
      </c>
      <c r="H17" s="66">
        <v>0.13636000000000001</v>
      </c>
      <c r="I17" s="66">
        <v>0.11111</v>
      </c>
      <c r="J17" s="66">
        <v>8.5349999999999995E-2</v>
      </c>
      <c r="K17" s="62">
        <v>0.5</v>
      </c>
      <c r="L17" s="66">
        <v>0.4</v>
      </c>
      <c r="M17" s="287">
        <v>0.55681999999999998</v>
      </c>
    </row>
    <row r="18" spans="1:13" ht="12.75" customHeight="1">
      <c r="A18" s="919" t="s">
        <v>67</v>
      </c>
      <c r="B18" s="288">
        <v>3147</v>
      </c>
      <c r="C18" s="91">
        <v>7869</v>
      </c>
      <c r="D18" s="289">
        <v>77279</v>
      </c>
      <c r="E18" s="288">
        <v>287</v>
      </c>
      <c r="F18" s="91">
        <v>798</v>
      </c>
      <c r="G18" s="289">
        <v>3793</v>
      </c>
      <c r="H18" s="91">
        <v>562</v>
      </c>
      <c r="I18" s="91">
        <v>1214</v>
      </c>
      <c r="J18" s="91">
        <v>12500</v>
      </c>
      <c r="K18" s="288">
        <v>357</v>
      </c>
      <c r="L18" s="91">
        <v>759</v>
      </c>
      <c r="M18" s="290">
        <v>7502</v>
      </c>
    </row>
    <row r="19" spans="1:13" ht="12.75" customHeight="1">
      <c r="A19" s="919"/>
      <c r="B19" s="283">
        <v>1</v>
      </c>
      <c r="C19" s="284">
        <v>1</v>
      </c>
      <c r="D19" s="285">
        <v>1</v>
      </c>
      <c r="E19" s="62">
        <v>9.1200000000000003E-2</v>
      </c>
      <c r="F19" s="66">
        <v>0.10141</v>
      </c>
      <c r="G19" s="286">
        <v>4.9079999999999999E-2</v>
      </c>
      <c r="H19" s="66">
        <v>0.17857999999999999</v>
      </c>
      <c r="I19" s="66">
        <v>0.15428</v>
      </c>
      <c r="J19" s="66">
        <v>0.16175</v>
      </c>
      <c r="K19" s="62">
        <v>0.63522999999999996</v>
      </c>
      <c r="L19" s="66">
        <v>0.62521000000000004</v>
      </c>
      <c r="M19" s="287">
        <v>0.60016000000000003</v>
      </c>
    </row>
    <row r="20" spans="1:13" ht="12.75" customHeight="1">
      <c r="A20" s="919" t="s">
        <v>68</v>
      </c>
      <c r="B20" s="288">
        <v>720</v>
      </c>
      <c r="C20" s="91">
        <v>1706</v>
      </c>
      <c r="D20" s="289">
        <v>11884</v>
      </c>
      <c r="E20" s="288">
        <v>31</v>
      </c>
      <c r="F20" s="91">
        <v>90</v>
      </c>
      <c r="G20" s="289">
        <v>260</v>
      </c>
      <c r="H20" s="91">
        <v>49</v>
      </c>
      <c r="I20" s="91">
        <v>85</v>
      </c>
      <c r="J20" s="91">
        <v>301</v>
      </c>
      <c r="K20" s="288">
        <v>15</v>
      </c>
      <c r="L20" s="91">
        <v>29</v>
      </c>
      <c r="M20" s="290">
        <v>119</v>
      </c>
    </row>
    <row r="21" spans="1:13" ht="12.75" customHeight="1">
      <c r="A21" s="919"/>
      <c r="B21" s="283">
        <v>1</v>
      </c>
      <c r="C21" s="284">
        <v>1</v>
      </c>
      <c r="D21" s="285">
        <v>1</v>
      </c>
      <c r="E21" s="62">
        <v>4.3060000000000001E-2</v>
      </c>
      <c r="F21" s="66">
        <v>5.2749999999999998E-2</v>
      </c>
      <c r="G21" s="286">
        <v>2.188E-2</v>
      </c>
      <c r="H21" s="66">
        <v>6.8059999999999996E-2</v>
      </c>
      <c r="I21" s="66">
        <v>4.9820000000000003E-2</v>
      </c>
      <c r="J21" s="66">
        <v>2.5329999999999998E-2</v>
      </c>
      <c r="K21" s="62">
        <v>0.30612</v>
      </c>
      <c r="L21" s="66">
        <v>0.34117999999999998</v>
      </c>
      <c r="M21" s="287">
        <v>0.39534999999999998</v>
      </c>
    </row>
    <row r="22" spans="1:13" ht="12.75" customHeight="1">
      <c r="A22" s="919" t="s">
        <v>69</v>
      </c>
      <c r="B22" s="288">
        <v>2916</v>
      </c>
      <c r="C22" s="91">
        <v>8483</v>
      </c>
      <c r="D22" s="289">
        <v>47270</v>
      </c>
      <c r="E22" s="288">
        <v>161</v>
      </c>
      <c r="F22" s="91">
        <v>428</v>
      </c>
      <c r="G22" s="289">
        <v>1427</v>
      </c>
      <c r="H22" s="91">
        <v>434</v>
      </c>
      <c r="I22" s="91">
        <v>998</v>
      </c>
      <c r="J22" s="91">
        <v>3002</v>
      </c>
      <c r="K22" s="288">
        <v>348</v>
      </c>
      <c r="L22" s="91">
        <v>763</v>
      </c>
      <c r="M22" s="290">
        <v>2333</v>
      </c>
    </row>
    <row r="23" spans="1:13" ht="12.75" customHeight="1">
      <c r="A23" s="919"/>
      <c r="B23" s="283">
        <v>1</v>
      </c>
      <c r="C23" s="284">
        <v>1</v>
      </c>
      <c r="D23" s="285">
        <v>1</v>
      </c>
      <c r="E23" s="62">
        <v>5.5210000000000002E-2</v>
      </c>
      <c r="F23" s="66">
        <v>5.0450000000000002E-2</v>
      </c>
      <c r="G23" s="286">
        <v>3.0190000000000002E-2</v>
      </c>
      <c r="H23" s="66">
        <v>0.14882999999999999</v>
      </c>
      <c r="I23" s="66">
        <v>0.11765</v>
      </c>
      <c r="J23" s="66">
        <v>6.3509999999999997E-2</v>
      </c>
      <c r="K23" s="62">
        <v>0.80184</v>
      </c>
      <c r="L23" s="66">
        <v>0.76453000000000004</v>
      </c>
      <c r="M23" s="287">
        <v>0.77715000000000001</v>
      </c>
    </row>
    <row r="24" spans="1:13" ht="12.75" customHeight="1">
      <c r="A24" s="919" t="s">
        <v>70</v>
      </c>
      <c r="B24" s="288">
        <v>15128</v>
      </c>
      <c r="C24" s="91">
        <v>39996</v>
      </c>
      <c r="D24" s="289">
        <v>294281</v>
      </c>
      <c r="E24" s="288">
        <v>540</v>
      </c>
      <c r="F24" s="91">
        <v>1355</v>
      </c>
      <c r="G24" s="289">
        <v>6568</v>
      </c>
      <c r="H24" s="91">
        <v>2209</v>
      </c>
      <c r="I24" s="91">
        <v>4780</v>
      </c>
      <c r="J24" s="91">
        <v>27536</v>
      </c>
      <c r="K24" s="288">
        <v>1701</v>
      </c>
      <c r="L24" s="91">
        <v>3462</v>
      </c>
      <c r="M24" s="290">
        <v>19669</v>
      </c>
    </row>
    <row r="25" spans="1:13" ht="12.75" customHeight="1">
      <c r="A25" s="919"/>
      <c r="B25" s="283">
        <v>1</v>
      </c>
      <c r="C25" s="284">
        <v>1</v>
      </c>
      <c r="D25" s="285">
        <v>1</v>
      </c>
      <c r="E25" s="62">
        <v>3.5700000000000003E-2</v>
      </c>
      <c r="F25" s="66">
        <v>3.388E-2</v>
      </c>
      <c r="G25" s="286">
        <v>2.232E-2</v>
      </c>
      <c r="H25" s="66">
        <v>0.14602000000000001</v>
      </c>
      <c r="I25" s="66">
        <v>0.11951000000000001</v>
      </c>
      <c r="J25" s="66">
        <v>9.357E-2</v>
      </c>
      <c r="K25" s="62">
        <v>0.77002999999999999</v>
      </c>
      <c r="L25" s="66">
        <v>0.72426999999999997</v>
      </c>
      <c r="M25" s="287">
        <v>0.71430000000000005</v>
      </c>
    </row>
    <row r="26" spans="1:13" ht="12.75" customHeight="1">
      <c r="A26" s="919" t="s">
        <v>71</v>
      </c>
      <c r="B26" s="288">
        <v>2817</v>
      </c>
      <c r="C26" s="91">
        <v>6908</v>
      </c>
      <c r="D26" s="289">
        <v>42019</v>
      </c>
      <c r="E26" s="288">
        <v>31</v>
      </c>
      <c r="F26" s="91">
        <v>96</v>
      </c>
      <c r="G26" s="289">
        <v>244</v>
      </c>
      <c r="H26" s="91">
        <v>349</v>
      </c>
      <c r="I26" s="91">
        <v>759</v>
      </c>
      <c r="J26" s="91">
        <v>2658</v>
      </c>
      <c r="K26" s="288">
        <v>299</v>
      </c>
      <c r="L26" s="91">
        <v>639</v>
      </c>
      <c r="M26" s="290">
        <v>2115</v>
      </c>
    </row>
    <row r="27" spans="1:13" ht="12.75" customHeight="1">
      <c r="A27" s="919"/>
      <c r="B27" s="283">
        <v>1</v>
      </c>
      <c r="C27" s="284">
        <v>1</v>
      </c>
      <c r="D27" s="285">
        <v>1</v>
      </c>
      <c r="E27" s="62">
        <v>1.0999999999999999E-2</v>
      </c>
      <c r="F27" s="66">
        <v>1.3899999999999999E-2</v>
      </c>
      <c r="G27" s="286">
        <v>5.8100000000000001E-3</v>
      </c>
      <c r="H27" s="66">
        <v>0.12389</v>
      </c>
      <c r="I27" s="66">
        <v>0.10987</v>
      </c>
      <c r="J27" s="66">
        <v>6.3259999999999997E-2</v>
      </c>
      <c r="K27" s="62">
        <v>0.85672999999999999</v>
      </c>
      <c r="L27" s="66">
        <v>0.84189999999999998</v>
      </c>
      <c r="M27" s="287">
        <v>0.79571000000000003</v>
      </c>
    </row>
    <row r="28" spans="1:13" ht="12.75" customHeight="1">
      <c r="A28" s="919" t="s">
        <v>72</v>
      </c>
      <c r="B28" s="288">
        <v>1479</v>
      </c>
      <c r="C28" s="91">
        <v>3859</v>
      </c>
      <c r="D28" s="289">
        <v>30009</v>
      </c>
      <c r="E28" s="288">
        <v>5</v>
      </c>
      <c r="F28" s="91">
        <v>13</v>
      </c>
      <c r="G28" s="289">
        <v>75</v>
      </c>
      <c r="H28" s="91">
        <v>47</v>
      </c>
      <c r="I28" s="91">
        <v>110</v>
      </c>
      <c r="J28" s="91">
        <v>717</v>
      </c>
      <c r="K28" s="288">
        <v>28</v>
      </c>
      <c r="L28" s="91">
        <v>61</v>
      </c>
      <c r="M28" s="290">
        <v>572</v>
      </c>
    </row>
    <row r="29" spans="1:13" ht="12.75" customHeight="1">
      <c r="A29" s="919"/>
      <c r="B29" s="283">
        <v>1</v>
      </c>
      <c r="C29" s="284">
        <v>1</v>
      </c>
      <c r="D29" s="285">
        <v>1</v>
      </c>
      <c r="E29" s="62">
        <v>3.3800000000000002E-3</v>
      </c>
      <c r="F29" s="66">
        <v>3.3700000000000002E-3</v>
      </c>
      <c r="G29" s="286">
        <v>2.5000000000000001E-3</v>
      </c>
      <c r="H29" s="66">
        <v>3.1780000000000003E-2</v>
      </c>
      <c r="I29" s="66">
        <v>2.8500000000000001E-2</v>
      </c>
      <c r="J29" s="66">
        <v>2.3890000000000002E-2</v>
      </c>
      <c r="K29" s="62">
        <v>0.59574000000000005</v>
      </c>
      <c r="L29" s="66">
        <v>0.55454999999999999</v>
      </c>
      <c r="M29" s="287">
        <v>0.79776999999999998</v>
      </c>
    </row>
    <row r="30" spans="1:13" ht="12.75" customHeight="1">
      <c r="A30" s="919" t="s">
        <v>73</v>
      </c>
      <c r="B30" s="288">
        <v>2402</v>
      </c>
      <c r="C30" s="91">
        <v>6840</v>
      </c>
      <c r="D30" s="289">
        <v>33780</v>
      </c>
      <c r="E30" s="288">
        <v>77</v>
      </c>
      <c r="F30" s="91">
        <v>209</v>
      </c>
      <c r="G30" s="289">
        <v>1055</v>
      </c>
      <c r="H30" s="91">
        <v>164</v>
      </c>
      <c r="I30" s="91">
        <v>377</v>
      </c>
      <c r="J30" s="91">
        <v>2366</v>
      </c>
      <c r="K30" s="288">
        <v>116</v>
      </c>
      <c r="L30" s="91">
        <v>246</v>
      </c>
      <c r="M30" s="290">
        <v>1202</v>
      </c>
    </row>
    <row r="31" spans="1:13" ht="12.75" customHeight="1">
      <c r="A31" s="919"/>
      <c r="B31" s="283">
        <v>1</v>
      </c>
      <c r="C31" s="284">
        <v>1</v>
      </c>
      <c r="D31" s="285">
        <v>1</v>
      </c>
      <c r="E31" s="62">
        <v>3.2059999999999998E-2</v>
      </c>
      <c r="F31" s="66">
        <v>3.056E-2</v>
      </c>
      <c r="G31" s="286">
        <v>3.1230000000000001E-2</v>
      </c>
      <c r="H31" s="66">
        <v>6.8279999999999993E-2</v>
      </c>
      <c r="I31" s="66">
        <v>5.5120000000000002E-2</v>
      </c>
      <c r="J31" s="66">
        <v>7.0040000000000005E-2</v>
      </c>
      <c r="K31" s="62">
        <v>0.70731999999999995</v>
      </c>
      <c r="L31" s="66">
        <v>0.65251999999999999</v>
      </c>
      <c r="M31" s="287">
        <v>0.50802999999999998</v>
      </c>
    </row>
    <row r="32" spans="1:13" ht="12.75" customHeight="1">
      <c r="A32" s="919" t="s">
        <v>74</v>
      </c>
      <c r="B32" s="288">
        <v>907</v>
      </c>
      <c r="C32" s="91">
        <v>2312</v>
      </c>
      <c r="D32" s="289">
        <v>10881</v>
      </c>
      <c r="E32" s="288">
        <v>15</v>
      </c>
      <c r="F32" s="91">
        <v>36</v>
      </c>
      <c r="G32" s="289">
        <v>128</v>
      </c>
      <c r="H32" s="91">
        <v>53</v>
      </c>
      <c r="I32" s="91">
        <v>111</v>
      </c>
      <c r="J32" s="91">
        <v>447</v>
      </c>
      <c r="K32" s="288">
        <v>28</v>
      </c>
      <c r="L32" s="91">
        <v>57</v>
      </c>
      <c r="M32" s="290">
        <v>272</v>
      </c>
    </row>
    <row r="33" spans="1:13" ht="12.75" customHeight="1">
      <c r="A33" s="919"/>
      <c r="B33" s="283">
        <v>1</v>
      </c>
      <c r="C33" s="284">
        <v>1</v>
      </c>
      <c r="D33" s="285">
        <v>1</v>
      </c>
      <c r="E33" s="62">
        <v>1.6539999999999999E-2</v>
      </c>
      <c r="F33" s="66">
        <v>1.5570000000000001E-2</v>
      </c>
      <c r="G33" s="286">
        <v>1.176E-2</v>
      </c>
      <c r="H33" s="66">
        <v>5.8430000000000003E-2</v>
      </c>
      <c r="I33" s="66">
        <v>4.8009999999999997E-2</v>
      </c>
      <c r="J33" s="66">
        <v>4.1079999999999998E-2</v>
      </c>
      <c r="K33" s="62">
        <v>0.52829999999999999</v>
      </c>
      <c r="L33" s="66">
        <v>0.51351000000000002</v>
      </c>
      <c r="M33" s="287">
        <v>0.60850000000000004</v>
      </c>
    </row>
    <row r="34" spans="1:13" ht="12.75" customHeight="1">
      <c r="A34" s="919" t="s">
        <v>75</v>
      </c>
      <c r="B34" s="288">
        <v>2947</v>
      </c>
      <c r="C34" s="91">
        <v>7185</v>
      </c>
      <c r="D34" s="289">
        <v>60072</v>
      </c>
      <c r="E34" s="288">
        <v>30</v>
      </c>
      <c r="F34" s="91">
        <v>60</v>
      </c>
      <c r="G34" s="289">
        <v>286</v>
      </c>
      <c r="H34" s="91">
        <v>316</v>
      </c>
      <c r="I34" s="91">
        <v>691</v>
      </c>
      <c r="J34" s="91">
        <v>2615</v>
      </c>
      <c r="K34" s="288">
        <v>264</v>
      </c>
      <c r="L34" s="91">
        <v>572</v>
      </c>
      <c r="M34" s="290">
        <v>2165</v>
      </c>
    </row>
    <row r="35" spans="1:13" ht="12.75" customHeight="1">
      <c r="A35" s="919"/>
      <c r="B35" s="283">
        <v>1</v>
      </c>
      <c r="C35" s="284">
        <v>1</v>
      </c>
      <c r="D35" s="285">
        <v>1</v>
      </c>
      <c r="E35" s="62">
        <v>1.018E-2</v>
      </c>
      <c r="F35" s="66">
        <v>8.3499999999999998E-3</v>
      </c>
      <c r="G35" s="286">
        <v>4.7600000000000003E-3</v>
      </c>
      <c r="H35" s="66">
        <v>0.10723000000000001</v>
      </c>
      <c r="I35" s="66">
        <v>9.6170000000000005E-2</v>
      </c>
      <c r="J35" s="66">
        <v>4.3529999999999999E-2</v>
      </c>
      <c r="K35" s="62">
        <v>0.83543999999999996</v>
      </c>
      <c r="L35" s="66">
        <v>0.82779000000000003</v>
      </c>
      <c r="M35" s="287">
        <v>0.82791999999999999</v>
      </c>
    </row>
    <row r="36" spans="1:13" ht="12.75" customHeight="1">
      <c r="A36" s="1033" t="s">
        <v>76</v>
      </c>
      <c r="B36" s="288">
        <v>1405</v>
      </c>
      <c r="C36" s="91">
        <v>3234</v>
      </c>
      <c r="D36" s="289">
        <v>19919</v>
      </c>
      <c r="E36" s="288">
        <v>81</v>
      </c>
      <c r="F36" s="91">
        <v>121</v>
      </c>
      <c r="G36" s="289">
        <v>459</v>
      </c>
      <c r="H36" s="91">
        <v>171</v>
      </c>
      <c r="I36" s="91">
        <v>338</v>
      </c>
      <c r="J36" s="91">
        <v>428</v>
      </c>
      <c r="K36" s="288">
        <v>164</v>
      </c>
      <c r="L36" s="91">
        <v>324</v>
      </c>
      <c r="M36" s="290">
        <v>396</v>
      </c>
    </row>
    <row r="37" spans="1:13" ht="12.75" customHeight="1">
      <c r="A37" s="942"/>
      <c r="B37" s="291">
        <v>1</v>
      </c>
      <c r="C37" s="292">
        <v>1</v>
      </c>
      <c r="D37" s="293">
        <v>1</v>
      </c>
      <c r="E37" s="328">
        <v>5.765E-2</v>
      </c>
      <c r="F37" s="294">
        <v>3.7409999999999999E-2</v>
      </c>
      <c r="G37" s="295">
        <v>2.3040000000000001E-2</v>
      </c>
      <c r="H37" s="294">
        <v>0.12171</v>
      </c>
      <c r="I37" s="294">
        <v>0.10451000000000001</v>
      </c>
      <c r="J37" s="294">
        <v>2.1489999999999999E-2</v>
      </c>
      <c r="K37" s="328">
        <v>0.95906000000000002</v>
      </c>
      <c r="L37" s="294">
        <v>0.95857999999999999</v>
      </c>
      <c r="M37" s="296">
        <v>0.92523</v>
      </c>
    </row>
    <row r="38" spans="1:13" ht="12.75" customHeight="1">
      <c r="A38" s="939" t="s">
        <v>85</v>
      </c>
      <c r="B38" s="320">
        <v>81385</v>
      </c>
      <c r="C38" s="321">
        <v>187320</v>
      </c>
      <c r="D38" s="72">
        <v>1560868</v>
      </c>
      <c r="E38" s="320">
        <v>4678</v>
      </c>
      <c r="F38" s="321">
        <v>10268</v>
      </c>
      <c r="G38" s="72">
        <v>50401</v>
      </c>
      <c r="H38" s="321">
        <v>10142</v>
      </c>
      <c r="I38" s="321">
        <v>21106</v>
      </c>
      <c r="J38" s="321">
        <v>153927</v>
      </c>
      <c r="K38" s="320">
        <v>7827</v>
      </c>
      <c r="L38" s="321">
        <v>15749</v>
      </c>
      <c r="M38" s="332">
        <v>102389</v>
      </c>
    </row>
    <row r="39" spans="1:13" ht="12.75" customHeight="1" thickBot="1">
      <c r="A39" s="940"/>
      <c r="B39" s="333">
        <v>1</v>
      </c>
      <c r="C39" s="334">
        <v>1</v>
      </c>
      <c r="D39" s="335">
        <v>1</v>
      </c>
      <c r="E39" s="336">
        <v>5.7480000000000003E-2</v>
      </c>
      <c r="F39" s="314">
        <v>5.4820000000000001E-2</v>
      </c>
      <c r="G39" s="315">
        <v>3.2289999999999999E-2</v>
      </c>
      <c r="H39" s="314">
        <v>0.12461999999999999</v>
      </c>
      <c r="I39" s="314">
        <v>0.11267000000000001</v>
      </c>
      <c r="J39" s="314">
        <v>9.8619999999999999E-2</v>
      </c>
      <c r="K39" s="336">
        <v>0.77173999999999998</v>
      </c>
      <c r="L39" s="314">
        <v>0.74619000000000002</v>
      </c>
      <c r="M39" s="316">
        <v>0.66517999999999999</v>
      </c>
    </row>
    <row r="40" spans="1:13" s="549" customFormat="1"/>
    <row r="41" spans="1:13" s="547" customFormat="1" ht="11.25">
      <c r="A41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42" spans="1:13" s="547" customFormat="1" ht="11.25">
      <c r="A42" s="547" t="s">
        <v>411</v>
      </c>
    </row>
    <row r="43" spans="1:13" s="549" customFormat="1"/>
    <row r="44" spans="1:13" s="549" customFormat="1">
      <c r="A44" s="547" t="s">
        <v>545</v>
      </c>
      <c r="B44" s="545"/>
      <c r="C44" s="545"/>
      <c r="D44" s="545"/>
      <c r="E44" s="545"/>
      <c r="F44" s="545"/>
      <c r="G44" s="402"/>
    </row>
    <row r="45" spans="1:13" s="549" customFormat="1">
      <c r="A45" s="547" t="s">
        <v>546</v>
      </c>
      <c r="B45" s="545"/>
      <c r="C45" s="545"/>
      <c r="D45" s="545"/>
      <c r="E45" s="775" t="s">
        <v>541</v>
      </c>
      <c r="F45" s="775"/>
      <c r="G45" s="775"/>
    </row>
    <row r="46" spans="1:13" s="549" customFormat="1">
      <c r="A46" s="548"/>
      <c r="B46" s="545"/>
      <c r="C46" s="545"/>
      <c r="D46" s="545"/>
      <c r="E46" s="545"/>
      <c r="F46" s="545"/>
      <c r="G46" s="402"/>
    </row>
    <row r="47" spans="1:13" s="549" customFormat="1">
      <c r="A47" s="766" t="s">
        <v>547</v>
      </c>
      <c r="B47" s="766"/>
      <c r="C47" s="766"/>
      <c r="D47" s="766"/>
      <c r="E47" s="766"/>
      <c r="F47" s="545"/>
      <c r="G47" s="402"/>
    </row>
  </sheetData>
  <mergeCells count="27">
    <mergeCell ref="A14:A15"/>
    <mergeCell ref="A16:A17"/>
    <mergeCell ref="E45:G45"/>
    <mergeCell ref="A18:A19"/>
    <mergeCell ref="A20:A21"/>
    <mergeCell ref="A22:A23"/>
    <mergeCell ref="A47:E47"/>
    <mergeCell ref="A1:M1"/>
    <mergeCell ref="B2:D4"/>
    <mergeCell ref="E2:M2"/>
    <mergeCell ref="E3:G4"/>
    <mergeCell ref="H3:M3"/>
    <mergeCell ref="H4:J4"/>
    <mergeCell ref="K4:M4"/>
    <mergeCell ref="A6:A7"/>
    <mergeCell ref="A8:A9"/>
    <mergeCell ref="A10:A11"/>
    <mergeCell ref="A12:A13"/>
    <mergeCell ref="A2:A5"/>
    <mergeCell ref="A38:A39"/>
    <mergeCell ref="A24:A25"/>
    <mergeCell ref="A26:A27"/>
    <mergeCell ref="A30:A31"/>
    <mergeCell ref="A32:A33"/>
    <mergeCell ref="A34:A35"/>
    <mergeCell ref="A36:A37"/>
    <mergeCell ref="A28:A29"/>
  </mergeCells>
  <conditionalFormatting sqref="A7 A9 A11 A13 A15 A17 A19 A21 A23 A25 A27 A29 A31 A33 A35 A37">
    <cfRule type="cellIs" dxfId="238" priority="83" stopIfTrue="1" operator="lessThan">
      <formula>0.0005</formula>
    </cfRule>
    <cfRule type="cellIs" dxfId="237" priority="82" stopIfTrue="1" operator="equal">
      <formula>1</formula>
    </cfRule>
  </conditionalFormatting>
  <conditionalFormatting sqref="A6:M6">
    <cfRule type="cellIs" dxfId="236" priority="81" stopIfTrue="1" operator="equal">
      <formula>0</formula>
    </cfRule>
  </conditionalFormatting>
  <conditionalFormatting sqref="A10:M10">
    <cfRule type="cellIs" dxfId="235" priority="71" stopIfTrue="1" operator="equal">
      <formula>0</formula>
    </cfRule>
  </conditionalFormatting>
  <conditionalFormatting sqref="A12:M12">
    <cfRule type="cellIs" dxfId="234" priority="66" stopIfTrue="1" operator="equal">
      <formula>0</formula>
    </cfRule>
  </conditionalFormatting>
  <conditionalFormatting sqref="A14:M14">
    <cfRule type="cellIs" dxfId="233" priority="61" stopIfTrue="1" operator="equal">
      <formula>0</formula>
    </cfRule>
  </conditionalFormatting>
  <conditionalFormatting sqref="A16:M16">
    <cfRule type="cellIs" dxfId="232" priority="56" stopIfTrue="1" operator="equal">
      <formula>0</formula>
    </cfRule>
  </conditionalFormatting>
  <conditionalFormatting sqref="A18:M18">
    <cfRule type="cellIs" dxfId="231" priority="51" stopIfTrue="1" operator="equal">
      <formula>0</formula>
    </cfRule>
  </conditionalFormatting>
  <conditionalFormatting sqref="A20:M20">
    <cfRule type="cellIs" dxfId="230" priority="46" stopIfTrue="1" operator="equal">
      <formula>0</formula>
    </cfRule>
  </conditionalFormatting>
  <conditionalFormatting sqref="A22:M22">
    <cfRule type="cellIs" dxfId="229" priority="41" stopIfTrue="1" operator="equal">
      <formula>0</formula>
    </cfRule>
  </conditionalFormatting>
  <conditionalFormatting sqref="A24:M24">
    <cfRule type="cellIs" dxfId="228" priority="36" stopIfTrue="1" operator="equal">
      <formula>0</formula>
    </cfRule>
  </conditionalFormatting>
  <conditionalFormatting sqref="A26:M26">
    <cfRule type="cellIs" dxfId="227" priority="31" stopIfTrue="1" operator="equal">
      <formula>0</formula>
    </cfRule>
  </conditionalFormatting>
  <conditionalFormatting sqref="A28:M28">
    <cfRule type="cellIs" dxfId="226" priority="26" stopIfTrue="1" operator="equal">
      <formula>0</formula>
    </cfRule>
  </conditionalFormatting>
  <conditionalFormatting sqref="A30:M30">
    <cfRule type="cellIs" dxfId="225" priority="21" stopIfTrue="1" operator="equal">
      <formula>0</formula>
    </cfRule>
  </conditionalFormatting>
  <conditionalFormatting sqref="A32:M32">
    <cfRule type="cellIs" dxfId="224" priority="16" stopIfTrue="1" operator="equal">
      <formula>0</formula>
    </cfRule>
  </conditionalFormatting>
  <conditionalFormatting sqref="A34:M34">
    <cfRule type="cellIs" dxfId="223" priority="11" stopIfTrue="1" operator="equal">
      <formula>0</formula>
    </cfRule>
  </conditionalFormatting>
  <conditionalFormatting sqref="A36:M36">
    <cfRule type="cellIs" dxfId="222" priority="6" stopIfTrue="1" operator="equal">
      <formula>0</formula>
    </cfRule>
  </conditionalFormatting>
  <conditionalFormatting sqref="B8:M8">
    <cfRule type="cellIs" dxfId="221" priority="76" stopIfTrue="1" operator="equal">
      <formula>0</formula>
    </cfRule>
  </conditionalFormatting>
  <conditionalFormatting sqref="B38:M38">
    <cfRule type="cellIs" dxfId="220" priority="1" stopIfTrue="1" operator="equal">
      <formula>0</formula>
    </cfRule>
  </conditionalFormatting>
  <conditionalFormatting sqref="E7:M7">
    <cfRule type="cellIs" dxfId="219" priority="85" stopIfTrue="1" operator="lessThan">
      <formula>0.0005</formula>
    </cfRule>
  </conditionalFormatting>
  <conditionalFormatting sqref="E9:M9">
    <cfRule type="cellIs" dxfId="218" priority="77" stopIfTrue="1" operator="lessThan">
      <formula>0.0005</formula>
    </cfRule>
  </conditionalFormatting>
  <conditionalFormatting sqref="E11:M11">
    <cfRule type="cellIs" dxfId="217" priority="72" stopIfTrue="1" operator="lessThan">
      <formula>0.0005</formula>
    </cfRule>
  </conditionalFormatting>
  <conditionalFormatting sqref="E13:M13">
    <cfRule type="cellIs" dxfId="216" priority="67" stopIfTrue="1" operator="lessThan">
      <formula>0.0005</formula>
    </cfRule>
  </conditionalFormatting>
  <conditionalFormatting sqref="E15:M15">
    <cfRule type="cellIs" dxfId="215" priority="62" stopIfTrue="1" operator="lessThan">
      <formula>0.0005</formula>
    </cfRule>
  </conditionalFormatting>
  <conditionalFormatting sqref="E17:M17">
    <cfRule type="cellIs" dxfId="214" priority="57" stopIfTrue="1" operator="lessThan">
      <formula>0.0005</formula>
    </cfRule>
  </conditionalFormatting>
  <conditionalFormatting sqref="E19:M19">
    <cfRule type="cellIs" dxfId="213" priority="52" stopIfTrue="1" operator="lessThan">
      <formula>0.0005</formula>
    </cfRule>
  </conditionalFormatting>
  <conditionalFormatting sqref="E21:M21">
    <cfRule type="cellIs" dxfId="212" priority="47" stopIfTrue="1" operator="lessThan">
      <formula>0.0005</formula>
    </cfRule>
  </conditionalFormatting>
  <conditionalFormatting sqref="E23:M23">
    <cfRule type="cellIs" dxfId="211" priority="42" stopIfTrue="1" operator="lessThan">
      <formula>0.0005</formula>
    </cfRule>
  </conditionalFormatting>
  <conditionalFormatting sqref="E25:M25">
    <cfRule type="cellIs" dxfId="210" priority="37" stopIfTrue="1" operator="lessThan">
      <formula>0.0005</formula>
    </cfRule>
  </conditionalFormatting>
  <conditionalFormatting sqref="E27:M27">
    <cfRule type="cellIs" dxfId="209" priority="32" stopIfTrue="1" operator="lessThan">
      <formula>0.0005</formula>
    </cfRule>
  </conditionalFormatting>
  <conditionalFormatting sqref="E29:M29">
    <cfRule type="cellIs" dxfId="208" priority="27" stopIfTrue="1" operator="lessThan">
      <formula>0.0005</formula>
    </cfRule>
  </conditionalFormatting>
  <conditionalFormatting sqref="E31:M31">
    <cfRule type="cellIs" dxfId="207" priority="22" stopIfTrue="1" operator="lessThan">
      <formula>0.0005</formula>
    </cfRule>
  </conditionalFormatting>
  <conditionalFormatting sqref="E33:M33">
    <cfRule type="cellIs" dxfId="206" priority="17" stopIfTrue="1" operator="lessThan">
      <formula>0.0005</formula>
    </cfRule>
  </conditionalFormatting>
  <conditionalFormatting sqref="E35:M35">
    <cfRule type="cellIs" dxfId="205" priority="12" stopIfTrue="1" operator="lessThan">
      <formula>0.0005</formula>
    </cfRule>
  </conditionalFormatting>
  <conditionalFormatting sqref="E37:M37">
    <cfRule type="cellIs" dxfId="204" priority="7" stopIfTrue="1" operator="lessThan">
      <formula>0.0005</formula>
    </cfRule>
  </conditionalFormatting>
  <conditionalFormatting sqref="E39:M39">
    <cfRule type="cellIs" dxfId="203" priority="2" stopIfTrue="1" operator="lessThan">
      <formula>0.0005</formula>
    </cfRule>
  </conditionalFormatting>
  <hyperlinks>
    <hyperlink ref="E45" r:id="rId1" xr:uid="{60DE50E0-822E-4F40-975E-E2CAC6E1B530}"/>
    <hyperlink ref="E45:G45" r:id="rId2" display="http://dx.doi.org/10.4232/1.14582 " xr:uid="{4DDCAA49-E843-41D0-878C-8BE9A258CA30}"/>
    <hyperlink ref="A47" r:id="rId3" display="Publikation und Tabellen stehen unter der Lizenz CC BY-SA DEED 4.0." xr:uid="{43355178-E33C-468C-A775-9AD2060263E7}"/>
    <hyperlink ref="A47:E47" r:id="rId4" display="Die Tabellen stehen unter der Lizenz CC BY-SA DEED 4.0." xr:uid="{C8647549-23C2-4E79-B152-579F9D99ADDE}"/>
  </hyperlinks>
  <pageMargins left="0.7" right="0.7" top="0.78740157499999996" bottom="0.78740157499999996" header="0.3" footer="0.3"/>
  <pageSetup paperSize="9" scale="72" orientation="landscape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7632-EAFA-4753-B9CA-FCA37BC94B7F}">
  <dimension ref="A1:AC45"/>
  <sheetViews>
    <sheetView view="pageBreakPreview" topLeftCell="A5" zoomScaleNormal="100" zoomScaleSheetLayoutView="100" workbookViewId="0">
      <selection activeCell="A45" sqref="A45:E45"/>
    </sheetView>
  </sheetViews>
  <sheetFormatPr baseColWidth="10" defaultRowHeight="12.75"/>
  <cols>
    <col min="1" max="1" width="17" style="20" customWidth="1"/>
    <col min="2" max="13" width="8.7109375" style="20" customWidth="1"/>
    <col min="14" max="14" width="17.140625" style="20" customWidth="1"/>
    <col min="15" max="26" width="8.7109375" style="20" customWidth="1"/>
    <col min="27" max="27" width="2.7109375" style="403" customWidth="1"/>
    <col min="28" max="28" width="7.5703125" style="27" customWidth="1"/>
    <col min="29" max="29" width="9.140625" style="27" customWidth="1"/>
    <col min="30" max="16384" width="11.42578125" style="20"/>
  </cols>
  <sheetData>
    <row r="1" spans="1:29" s="19" customFormat="1" ht="39.950000000000003" customHeight="1" thickBot="1">
      <c r="A1" s="845" t="str">
        <f>"Tabelle 18: Studienfahrten, Unterrichtsstunden und Teilnehmende nach Ländern und Programmbereichen " &amp;Hilfswerte!B1</f>
        <v>Tabelle 18: Studienfahrten, Unterrichtsstunden und Teilnehmende nach Ländern und Programmbereichen 2023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 t="str">
        <f>"noch Tabelle 18: Studienfahrten, Unterrichtsstunden und Teilnehmende nach Ländern und Programmbereichen " &amp;Hilfswerte!B1</f>
        <v>noch Tabelle 18: Studienfahrten, Unterrichtsstunden und Teilnehmende nach Ländern und Programmbereichen 2023</v>
      </c>
      <c r="O1" s="845"/>
      <c r="P1" s="845"/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558"/>
      <c r="AB1" s="34"/>
      <c r="AC1" s="34"/>
    </row>
    <row r="2" spans="1:29" s="19" customFormat="1" ht="25.5" customHeight="1">
      <c r="A2" s="789" t="s">
        <v>12</v>
      </c>
      <c r="B2" s="798" t="s">
        <v>24</v>
      </c>
      <c r="C2" s="799"/>
      <c r="D2" s="880"/>
      <c r="E2" s="875" t="s">
        <v>54</v>
      </c>
      <c r="F2" s="1039"/>
      <c r="G2" s="1039"/>
      <c r="H2" s="1039"/>
      <c r="I2" s="1039"/>
      <c r="J2" s="1039"/>
      <c r="K2" s="1039"/>
      <c r="L2" s="1039"/>
      <c r="M2" s="1039"/>
      <c r="N2" s="87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29" s="40" customFormat="1" ht="52.5" customHeight="1">
      <c r="A3" s="790"/>
      <c r="B3" s="846"/>
      <c r="C3" s="874"/>
      <c r="D3" s="881"/>
      <c r="E3" s="794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853"/>
      <c r="N3" s="877"/>
      <c r="O3" s="853" t="s">
        <v>20</v>
      </c>
      <c r="P3" s="853"/>
      <c r="Q3" s="853"/>
      <c r="R3" s="853" t="s">
        <v>352</v>
      </c>
      <c r="S3" s="853"/>
      <c r="T3" s="853"/>
      <c r="U3" s="853" t="s">
        <v>38</v>
      </c>
      <c r="V3" s="853"/>
      <c r="W3" s="873"/>
      <c r="X3" s="873" t="s">
        <v>39</v>
      </c>
      <c r="Y3" s="793"/>
      <c r="Z3" s="795"/>
      <c r="AA3" s="562"/>
    </row>
    <row r="4" spans="1:29" ht="33.75">
      <c r="A4" s="790"/>
      <c r="B4" s="580" t="s">
        <v>6</v>
      </c>
      <c r="C4" s="568" t="s">
        <v>294</v>
      </c>
      <c r="D4" s="568" t="s">
        <v>344</v>
      </c>
      <c r="E4" s="580" t="s">
        <v>6</v>
      </c>
      <c r="F4" s="568" t="s">
        <v>294</v>
      </c>
      <c r="G4" s="568" t="s">
        <v>344</v>
      </c>
      <c r="H4" s="580" t="s">
        <v>6</v>
      </c>
      <c r="I4" s="568" t="s">
        <v>294</v>
      </c>
      <c r="J4" s="568" t="s">
        <v>344</v>
      </c>
      <c r="K4" s="580" t="s">
        <v>6</v>
      </c>
      <c r="L4" s="568" t="s">
        <v>294</v>
      </c>
      <c r="M4" s="568" t="s">
        <v>344</v>
      </c>
      <c r="N4" s="1040"/>
      <c r="O4" s="580" t="s">
        <v>6</v>
      </c>
      <c r="P4" s="568" t="s">
        <v>294</v>
      </c>
      <c r="Q4" s="568" t="s">
        <v>344</v>
      </c>
      <c r="R4" s="580" t="s">
        <v>6</v>
      </c>
      <c r="S4" s="568" t="s">
        <v>294</v>
      </c>
      <c r="T4" s="568" t="s">
        <v>344</v>
      </c>
      <c r="U4" s="580" t="s">
        <v>6</v>
      </c>
      <c r="V4" s="568" t="s">
        <v>294</v>
      </c>
      <c r="W4" s="568" t="s">
        <v>344</v>
      </c>
      <c r="X4" s="646" t="s">
        <v>6</v>
      </c>
      <c r="Y4" s="568" t="s">
        <v>294</v>
      </c>
      <c r="Z4" s="570" t="s">
        <v>344</v>
      </c>
      <c r="AA4" s="402"/>
      <c r="AB4" s="20"/>
      <c r="AC4" s="20"/>
    </row>
    <row r="5" spans="1:29" s="21" customFormat="1" ht="12.75" customHeight="1">
      <c r="A5" s="802" t="s">
        <v>61</v>
      </c>
      <c r="B5" s="338">
        <v>1770</v>
      </c>
      <c r="C5" s="337">
        <v>8457</v>
      </c>
      <c r="D5" s="231">
        <v>28165</v>
      </c>
      <c r="E5" s="337">
        <v>1232</v>
      </c>
      <c r="F5" s="337">
        <v>5783</v>
      </c>
      <c r="G5" s="231">
        <v>19844</v>
      </c>
      <c r="H5" s="338">
        <v>414</v>
      </c>
      <c r="I5" s="337">
        <v>2189</v>
      </c>
      <c r="J5" s="231">
        <v>6918</v>
      </c>
      <c r="K5" s="338">
        <v>107</v>
      </c>
      <c r="L5" s="337">
        <v>423</v>
      </c>
      <c r="M5" s="231">
        <v>1184</v>
      </c>
      <c r="N5" s="872" t="s">
        <v>61</v>
      </c>
      <c r="O5" s="338">
        <v>13</v>
      </c>
      <c r="P5" s="337">
        <v>50</v>
      </c>
      <c r="Q5" s="337">
        <v>158</v>
      </c>
      <c r="R5" s="338">
        <v>2</v>
      </c>
      <c r="S5" s="337">
        <v>4</v>
      </c>
      <c r="T5" s="231">
        <v>25</v>
      </c>
      <c r="U5" s="338">
        <v>2</v>
      </c>
      <c r="V5" s="337">
        <v>8</v>
      </c>
      <c r="W5" s="231">
        <v>36</v>
      </c>
      <c r="X5" s="337">
        <v>0</v>
      </c>
      <c r="Y5" s="337">
        <v>0</v>
      </c>
      <c r="Z5" s="339">
        <v>0</v>
      </c>
      <c r="AA5" s="404"/>
    </row>
    <row r="6" spans="1:29" s="21" customFormat="1" ht="12.75" customHeight="1">
      <c r="A6" s="785"/>
      <c r="B6" s="340">
        <v>1</v>
      </c>
      <c r="C6" s="341">
        <v>1</v>
      </c>
      <c r="D6" s="342">
        <v>1</v>
      </c>
      <c r="E6" s="131">
        <v>0.69604999999999995</v>
      </c>
      <c r="F6" s="131">
        <v>0.68381000000000003</v>
      </c>
      <c r="G6" s="189">
        <v>0.70455999999999996</v>
      </c>
      <c r="H6" s="198">
        <v>0.2339</v>
      </c>
      <c r="I6" s="131">
        <v>0.25884000000000001</v>
      </c>
      <c r="J6" s="189">
        <v>0.24562</v>
      </c>
      <c r="K6" s="198">
        <v>6.0449999999999997E-2</v>
      </c>
      <c r="L6" s="131">
        <v>5.0020000000000002E-2</v>
      </c>
      <c r="M6" s="189">
        <v>4.2040000000000001E-2</v>
      </c>
      <c r="N6" s="865"/>
      <c r="O6" s="198">
        <v>7.3400000000000002E-3</v>
      </c>
      <c r="P6" s="131">
        <v>5.9100000000000003E-3</v>
      </c>
      <c r="Q6" s="189">
        <v>5.6100000000000004E-3</v>
      </c>
      <c r="R6" s="198">
        <v>1.1299999999999999E-3</v>
      </c>
      <c r="S6" s="131">
        <v>4.6999999999999999E-4</v>
      </c>
      <c r="T6" s="189">
        <v>8.8999999999999995E-4</v>
      </c>
      <c r="U6" s="198">
        <v>1.1299999999999999E-3</v>
      </c>
      <c r="V6" s="131">
        <v>9.5E-4</v>
      </c>
      <c r="W6" s="189">
        <v>1.2800000000000001E-3</v>
      </c>
      <c r="X6" s="131" t="s">
        <v>472</v>
      </c>
      <c r="Y6" s="131" t="s">
        <v>472</v>
      </c>
      <c r="Z6" s="227" t="s">
        <v>472</v>
      </c>
      <c r="AA6" s="404"/>
    </row>
    <row r="7" spans="1:29" s="21" customFormat="1" ht="12.75" customHeight="1">
      <c r="A7" s="785" t="s">
        <v>62</v>
      </c>
      <c r="B7" s="190">
        <v>534</v>
      </c>
      <c r="C7" s="181">
        <v>2202</v>
      </c>
      <c r="D7" s="191">
        <v>12811</v>
      </c>
      <c r="E7" s="181">
        <v>339</v>
      </c>
      <c r="F7" s="181">
        <v>1456</v>
      </c>
      <c r="G7" s="191">
        <v>7952</v>
      </c>
      <c r="H7" s="190">
        <v>188</v>
      </c>
      <c r="I7" s="181">
        <v>722</v>
      </c>
      <c r="J7" s="191">
        <v>4719</v>
      </c>
      <c r="K7" s="190">
        <v>4</v>
      </c>
      <c r="L7" s="181">
        <v>16</v>
      </c>
      <c r="M7" s="191">
        <v>109</v>
      </c>
      <c r="N7" s="865" t="s">
        <v>62</v>
      </c>
      <c r="O7" s="190">
        <v>0</v>
      </c>
      <c r="P7" s="181">
        <v>0</v>
      </c>
      <c r="Q7" s="191">
        <v>0</v>
      </c>
      <c r="R7" s="190">
        <v>1</v>
      </c>
      <c r="S7" s="181">
        <v>2</v>
      </c>
      <c r="T7" s="191">
        <v>9</v>
      </c>
      <c r="U7" s="190">
        <v>0</v>
      </c>
      <c r="V7" s="181">
        <v>0</v>
      </c>
      <c r="W7" s="191">
        <v>0</v>
      </c>
      <c r="X7" s="181">
        <v>2</v>
      </c>
      <c r="Y7" s="181">
        <v>6</v>
      </c>
      <c r="Z7" s="224">
        <v>22</v>
      </c>
      <c r="AA7" s="404"/>
    </row>
    <row r="8" spans="1:29" s="21" customFormat="1" ht="12.75" customHeight="1">
      <c r="A8" s="785"/>
      <c r="B8" s="340">
        <v>1</v>
      </c>
      <c r="C8" s="341">
        <v>1</v>
      </c>
      <c r="D8" s="342">
        <v>1</v>
      </c>
      <c r="E8" s="131">
        <v>0.63483000000000001</v>
      </c>
      <c r="F8" s="131">
        <v>0.66122000000000003</v>
      </c>
      <c r="G8" s="189">
        <v>0.62072000000000005</v>
      </c>
      <c r="H8" s="198">
        <v>0.35205999999999998</v>
      </c>
      <c r="I8" s="131">
        <v>0.32788</v>
      </c>
      <c r="J8" s="189">
        <v>0.36836000000000002</v>
      </c>
      <c r="K8" s="198">
        <v>7.4900000000000001E-3</v>
      </c>
      <c r="L8" s="131">
        <v>7.2700000000000004E-3</v>
      </c>
      <c r="M8" s="189">
        <v>8.5100000000000002E-3</v>
      </c>
      <c r="N8" s="865"/>
      <c r="O8" s="198" t="s">
        <v>472</v>
      </c>
      <c r="P8" s="131" t="s">
        <v>472</v>
      </c>
      <c r="Q8" s="189" t="s">
        <v>472</v>
      </c>
      <c r="R8" s="198">
        <v>1.8699999999999999E-3</v>
      </c>
      <c r="S8" s="131">
        <v>9.1E-4</v>
      </c>
      <c r="T8" s="189">
        <v>6.9999999999999999E-4</v>
      </c>
      <c r="U8" s="198" t="s">
        <v>472</v>
      </c>
      <c r="V8" s="131" t="s">
        <v>472</v>
      </c>
      <c r="W8" s="189" t="s">
        <v>472</v>
      </c>
      <c r="X8" s="131">
        <v>3.7499999999999999E-3</v>
      </c>
      <c r="Y8" s="131">
        <v>2.7200000000000002E-3</v>
      </c>
      <c r="Z8" s="227">
        <v>1.72E-3</v>
      </c>
      <c r="AA8" s="404"/>
    </row>
    <row r="9" spans="1:29" s="21" customFormat="1" ht="12.75" customHeight="1">
      <c r="A9" s="785" t="s">
        <v>63</v>
      </c>
      <c r="B9" s="190">
        <v>220</v>
      </c>
      <c r="C9" s="181">
        <v>970</v>
      </c>
      <c r="D9" s="191">
        <v>2420</v>
      </c>
      <c r="E9" s="181">
        <v>209</v>
      </c>
      <c r="F9" s="181">
        <v>920</v>
      </c>
      <c r="G9" s="191">
        <v>2340</v>
      </c>
      <c r="H9" s="190">
        <v>0</v>
      </c>
      <c r="I9" s="181">
        <v>0</v>
      </c>
      <c r="J9" s="191">
        <v>0</v>
      </c>
      <c r="K9" s="190">
        <v>1</v>
      </c>
      <c r="L9" s="181">
        <v>8</v>
      </c>
      <c r="M9" s="191">
        <v>5</v>
      </c>
      <c r="N9" s="865" t="s">
        <v>63</v>
      </c>
      <c r="O9" s="190">
        <v>10</v>
      </c>
      <c r="P9" s="181">
        <v>42</v>
      </c>
      <c r="Q9" s="191">
        <v>75</v>
      </c>
      <c r="R9" s="190">
        <v>0</v>
      </c>
      <c r="S9" s="181">
        <v>0</v>
      </c>
      <c r="T9" s="191">
        <v>0</v>
      </c>
      <c r="U9" s="190">
        <v>0</v>
      </c>
      <c r="V9" s="181">
        <v>0</v>
      </c>
      <c r="W9" s="191">
        <v>0</v>
      </c>
      <c r="X9" s="181">
        <v>0</v>
      </c>
      <c r="Y9" s="181">
        <v>0</v>
      </c>
      <c r="Z9" s="224">
        <v>0</v>
      </c>
      <c r="AA9" s="404"/>
    </row>
    <row r="10" spans="1:29" s="21" customFormat="1" ht="12.75" customHeight="1">
      <c r="A10" s="785"/>
      <c r="B10" s="340">
        <v>1</v>
      </c>
      <c r="C10" s="341">
        <v>1</v>
      </c>
      <c r="D10" s="342">
        <v>1</v>
      </c>
      <c r="E10" s="131">
        <v>0.95</v>
      </c>
      <c r="F10" s="131">
        <v>0.94845000000000002</v>
      </c>
      <c r="G10" s="189">
        <v>0.96694000000000002</v>
      </c>
      <c r="H10" s="198" t="s">
        <v>472</v>
      </c>
      <c r="I10" s="131" t="s">
        <v>472</v>
      </c>
      <c r="J10" s="189" t="s">
        <v>472</v>
      </c>
      <c r="K10" s="198">
        <v>4.5500000000000002E-3</v>
      </c>
      <c r="L10" s="131">
        <v>8.2500000000000004E-3</v>
      </c>
      <c r="M10" s="189">
        <v>2.0699999999999998E-3</v>
      </c>
      <c r="N10" s="865"/>
      <c r="O10" s="198">
        <v>4.5449999999999997E-2</v>
      </c>
      <c r="P10" s="131">
        <v>4.3299999999999998E-2</v>
      </c>
      <c r="Q10" s="189">
        <v>3.099E-2</v>
      </c>
      <c r="R10" s="198" t="s">
        <v>472</v>
      </c>
      <c r="S10" s="131" t="s">
        <v>472</v>
      </c>
      <c r="T10" s="189" t="s">
        <v>472</v>
      </c>
      <c r="U10" s="198" t="s">
        <v>472</v>
      </c>
      <c r="V10" s="131" t="s">
        <v>472</v>
      </c>
      <c r="W10" s="189" t="s">
        <v>472</v>
      </c>
      <c r="X10" s="131" t="s">
        <v>472</v>
      </c>
      <c r="Y10" s="131" t="s">
        <v>472</v>
      </c>
      <c r="Z10" s="227" t="s">
        <v>472</v>
      </c>
      <c r="AA10" s="404"/>
    </row>
    <row r="11" spans="1:29" s="21" customFormat="1" ht="12.75" customHeight="1">
      <c r="A11" s="785" t="s">
        <v>64</v>
      </c>
      <c r="B11" s="190">
        <v>34</v>
      </c>
      <c r="C11" s="181">
        <v>228</v>
      </c>
      <c r="D11" s="191">
        <v>772</v>
      </c>
      <c r="E11" s="181">
        <v>33</v>
      </c>
      <c r="F11" s="181">
        <v>225</v>
      </c>
      <c r="G11" s="191">
        <v>765</v>
      </c>
      <c r="H11" s="190">
        <v>1</v>
      </c>
      <c r="I11" s="181">
        <v>3</v>
      </c>
      <c r="J11" s="191">
        <v>7</v>
      </c>
      <c r="K11" s="190">
        <v>0</v>
      </c>
      <c r="L11" s="181">
        <v>0</v>
      </c>
      <c r="M11" s="191">
        <v>0</v>
      </c>
      <c r="N11" s="865" t="s">
        <v>64</v>
      </c>
      <c r="O11" s="190">
        <v>0</v>
      </c>
      <c r="P11" s="181">
        <v>0</v>
      </c>
      <c r="Q11" s="191">
        <v>0</v>
      </c>
      <c r="R11" s="190">
        <v>0</v>
      </c>
      <c r="S11" s="181">
        <v>0</v>
      </c>
      <c r="T11" s="191">
        <v>0</v>
      </c>
      <c r="U11" s="190">
        <v>0</v>
      </c>
      <c r="V11" s="181">
        <v>0</v>
      </c>
      <c r="W11" s="191">
        <v>0</v>
      </c>
      <c r="X11" s="181">
        <v>0</v>
      </c>
      <c r="Y11" s="181">
        <v>0</v>
      </c>
      <c r="Z11" s="224">
        <v>0</v>
      </c>
      <c r="AA11" s="404"/>
    </row>
    <row r="12" spans="1:29" s="21" customFormat="1" ht="12.75" customHeight="1">
      <c r="A12" s="785"/>
      <c r="B12" s="340">
        <v>1</v>
      </c>
      <c r="C12" s="341">
        <v>1</v>
      </c>
      <c r="D12" s="342">
        <v>1</v>
      </c>
      <c r="E12" s="131">
        <v>0.97058999999999995</v>
      </c>
      <c r="F12" s="131">
        <v>0.98684000000000005</v>
      </c>
      <c r="G12" s="189">
        <v>0.99092999999999998</v>
      </c>
      <c r="H12" s="198">
        <v>2.9409999999999999E-2</v>
      </c>
      <c r="I12" s="131">
        <v>1.316E-2</v>
      </c>
      <c r="J12" s="189">
        <v>9.0699999999999999E-3</v>
      </c>
      <c r="K12" s="198" t="s">
        <v>472</v>
      </c>
      <c r="L12" s="131" t="s">
        <v>472</v>
      </c>
      <c r="M12" s="189" t="s">
        <v>472</v>
      </c>
      <c r="N12" s="865"/>
      <c r="O12" s="198" t="s">
        <v>472</v>
      </c>
      <c r="P12" s="131" t="s">
        <v>472</v>
      </c>
      <c r="Q12" s="189" t="s">
        <v>472</v>
      </c>
      <c r="R12" s="198" t="s">
        <v>472</v>
      </c>
      <c r="S12" s="131" t="s">
        <v>472</v>
      </c>
      <c r="T12" s="189" t="s">
        <v>472</v>
      </c>
      <c r="U12" s="198" t="s">
        <v>472</v>
      </c>
      <c r="V12" s="131" t="s">
        <v>472</v>
      </c>
      <c r="W12" s="189" t="s">
        <v>472</v>
      </c>
      <c r="X12" s="131" t="s">
        <v>472</v>
      </c>
      <c r="Y12" s="131" t="s">
        <v>472</v>
      </c>
      <c r="Z12" s="227" t="s">
        <v>472</v>
      </c>
      <c r="AA12" s="404"/>
    </row>
    <row r="13" spans="1:29" s="21" customFormat="1" ht="12.75" customHeight="1">
      <c r="A13" s="785" t="s">
        <v>65</v>
      </c>
      <c r="B13" s="190">
        <v>102</v>
      </c>
      <c r="C13" s="181">
        <v>303</v>
      </c>
      <c r="D13" s="191">
        <v>1345</v>
      </c>
      <c r="E13" s="181">
        <v>99</v>
      </c>
      <c r="F13" s="181">
        <v>283</v>
      </c>
      <c r="G13" s="191">
        <v>1306</v>
      </c>
      <c r="H13" s="190">
        <v>2</v>
      </c>
      <c r="I13" s="181">
        <v>16</v>
      </c>
      <c r="J13" s="191">
        <v>24</v>
      </c>
      <c r="K13" s="190">
        <v>1</v>
      </c>
      <c r="L13" s="181">
        <v>4</v>
      </c>
      <c r="M13" s="191">
        <v>15</v>
      </c>
      <c r="N13" s="865" t="s">
        <v>65</v>
      </c>
      <c r="O13" s="190">
        <v>0</v>
      </c>
      <c r="P13" s="181">
        <v>0</v>
      </c>
      <c r="Q13" s="191">
        <v>0</v>
      </c>
      <c r="R13" s="190">
        <v>0</v>
      </c>
      <c r="S13" s="181">
        <v>0</v>
      </c>
      <c r="T13" s="191">
        <v>0</v>
      </c>
      <c r="U13" s="190">
        <v>0</v>
      </c>
      <c r="V13" s="181">
        <v>0</v>
      </c>
      <c r="W13" s="191">
        <v>0</v>
      </c>
      <c r="X13" s="181">
        <v>0</v>
      </c>
      <c r="Y13" s="181">
        <v>0</v>
      </c>
      <c r="Z13" s="224">
        <v>0</v>
      </c>
      <c r="AA13" s="404"/>
    </row>
    <row r="14" spans="1:29" s="21" customFormat="1" ht="12.75" customHeight="1">
      <c r="A14" s="785"/>
      <c r="B14" s="340">
        <v>1</v>
      </c>
      <c r="C14" s="341">
        <v>1</v>
      </c>
      <c r="D14" s="342">
        <v>1</v>
      </c>
      <c r="E14" s="131">
        <v>0.97058999999999995</v>
      </c>
      <c r="F14" s="131">
        <v>0.93398999999999999</v>
      </c>
      <c r="G14" s="189">
        <v>0.97099999999999997</v>
      </c>
      <c r="H14" s="198">
        <v>1.9609999999999999E-2</v>
      </c>
      <c r="I14" s="131">
        <v>5.2810000000000003E-2</v>
      </c>
      <c r="J14" s="189">
        <v>1.7840000000000002E-2</v>
      </c>
      <c r="K14" s="198">
        <v>9.7999999999999997E-3</v>
      </c>
      <c r="L14" s="131">
        <v>1.32E-2</v>
      </c>
      <c r="M14" s="189">
        <v>1.115E-2</v>
      </c>
      <c r="N14" s="865"/>
      <c r="O14" s="198" t="s">
        <v>472</v>
      </c>
      <c r="P14" s="131" t="s">
        <v>472</v>
      </c>
      <c r="Q14" s="189" t="s">
        <v>472</v>
      </c>
      <c r="R14" s="198" t="s">
        <v>472</v>
      </c>
      <c r="S14" s="131" t="s">
        <v>472</v>
      </c>
      <c r="T14" s="189" t="s">
        <v>472</v>
      </c>
      <c r="U14" s="198" t="s">
        <v>472</v>
      </c>
      <c r="V14" s="131" t="s">
        <v>472</v>
      </c>
      <c r="W14" s="189" t="s">
        <v>472</v>
      </c>
      <c r="X14" s="131" t="s">
        <v>472</v>
      </c>
      <c r="Y14" s="131" t="s">
        <v>472</v>
      </c>
      <c r="Z14" s="227" t="s">
        <v>472</v>
      </c>
      <c r="AA14" s="404"/>
    </row>
    <row r="15" spans="1:29" s="21" customFormat="1" ht="12.75" customHeight="1">
      <c r="A15" s="785" t="s">
        <v>66</v>
      </c>
      <c r="B15" s="190">
        <v>0</v>
      </c>
      <c r="C15" s="181">
        <v>0</v>
      </c>
      <c r="D15" s="191">
        <v>0</v>
      </c>
      <c r="E15" s="181">
        <v>0</v>
      </c>
      <c r="F15" s="181">
        <v>0</v>
      </c>
      <c r="G15" s="191">
        <v>0</v>
      </c>
      <c r="H15" s="190">
        <v>0</v>
      </c>
      <c r="I15" s="181">
        <v>0</v>
      </c>
      <c r="J15" s="191">
        <v>0</v>
      </c>
      <c r="K15" s="190">
        <v>0</v>
      </c>
      <c r="L15" s="181">
        <v>0</v>
      </c>
      <c r="M15" s="191">
        <v>0</v>
      </c>
      <c r="N15" s="865" t="s">
        <v>66</v>
      </c>
      <c r="O15" s="190">
        <v>0</v>
      </c>
      <c r="P15" s="181">
        <v>0</v>
      </c>
      <c r="Q15" s="191">
        <v>0</v>
      </c>
      <c r="R15" s="190">
        <v>0</v>
      </c>
      <c r="S15" s="181">
        <v>0</v>
      </c>
      <c r="T15" s="191">
        <v>0</v>
      </c>
      <c r="U15" s="190">
        <v>0</v>
      </c>
      <c r="V15" s="181">
        <v>0</v>
      </c>
      <c r="W15" s="191">
        <v>0</v>
      </c>
      <c r="X15" s="181">
        <v>0</v>
      </c>
      <c r="Y15" s="181">
        <v>0</v>
      </c>
      <c r="Z15" s="224">
        <v>0</v>
      </c>
      <c r="AA15" s="404"/>
    </row>
    <row r="16" spans="1:29" s="21" customFormat="1" ht="12.75" customHeight="1">
      <c r="A16" s="785"/>
      <c r="B16" s="340" t="s">
        <v>472</v>
      </c>
      <c r="C16" s="341" t="s">
        <v>472</v>
      </c>
      <c r="D16" s="342" t="s">
        <v>472</v>
      </c>
      <c r="E16" s="131" t="s">
        <v>472</v>
      </c>
      <c r="F16" s="131" t="s">
        <v>472</v>
      </c>
      <c r="G16" s="189" t="s">
        <v>472</v>
      </c>
      <c r="H16" s="198" t="s">
        <v>472</v>
      </c>
      <c r="I16" s="131" t="s">
        <v>472</v>
      </c>
      <c r="J16" s="189" t="s">
        <v>472</v>
      </c>
      <c r="K16" s="198" t="s">
        <v>472</v>
      </c>
      <c r="L16" s="131" t="s">
        <v>472</v>
      </c>
      <c r="M16" s="189" t="s">
        <v>472</v>
      </c>
      <c r="N16" s="865"/>
      <c r="O16" s="198" t="s">
        <v>472</v>
      </c>
      <c r="P16" s="131" t="s">
        <v>472</v>
      </c>
      <c r="Q16" s="189" t="s">
        <v>472</v>
      </c>
      <c r="R16" s="198" t="s">
        <v>472</v>
      </c>
      <c r="S16" s="131" t="s">
        <v>472</v>
      </c>
      <c r="T16" s="189" t="s">
        <v>472</v>
      </c>
      <c r="U16" s="198" t="s">
        <v>472</v>
      </c>
      <c r="V16" s="131" t="s">
        <v>472</v>
      </c>
      <c r="W16" s="189" t="s">
        <v>472</v>
      </c>
      <c r="X16" s="131" t="s">
        <v>472</v>
      </c>
      <c r="Y16" s="131" t="s">
        <v>472</v>
      </c>
      <c r="Z16" s="227" t="s">
        <v>472</v>
      </c>
      <c r="AA16" s="404"/>
    </row>
    <row r="17" spans="1:27" s="21" customFormat="1" ht="12.75" customHeight="1">
      <c r="A17" s="785" t="s">
        <v>67</v>
      </c>
      <c r="B17" s="190">
        <v>391</v>
      </c>
      <c r="C17" s="181">
        <v>1935</v>
      </c>
      <c r="D17" s="191">
        <v>5484</v>
      </c>
      <c r="E17" s="181">
        <v>305</v>
      </c>
      <c r="F17" s="181">
        <v>1437</v>
      </c>
      <c r="G17" s="191">
        <v>4494</v>
      </c>
      <c r="H17" s="190">
        <v>65</v>
      </c>
      <c r="I17" s="181">
        <v>385</v>
      </c>
      <c r="J17" s="191">
        <v>813</v>
      </c>
      <c r="K17" s="190">
        <v>10</v>
      </c>
      <c r="L17" s="181">
        <v>74</v>
      </c>
      <c r="M17" s="191">
        <v>70</v>
      </c>
      <c r="N17" s="865" t="s">
        <v>67</v>
      </c>
      <c r="O17" s="190">
        <v>8</v>
      </c>
      <c r="P17" s="181">
        <v>24</v>
      </c>
      <c r="Q17" s="191">
        <v>65</v>
      </c>
      <c r="R17" s="190">
        <v>2</v>
      </c>
      <c r="S17" s="181">
        <v>13</v>
      </c>
      <c r="T17" s="191">
        <v>21</v>
      </c>
      <c r="U17" s="190">
        <v>1</v>
      </c>
      <c r="V17" s="181">
        <v>2</v>
      </c>
      <c r="W17" s="191">
        <v>21</v>
      </c>
      <c r="X17" s="181">
        <v>0</v>
      </c>
      <c r="Y17" s="181">
        <v>0</v>
      </c>
      <c r="Z17" s="224">
        <v>0</v>
      </c>
      <c r="AA17" s="404"/>
    </row>
    <row r="18" spans="1:27" s="21" customFormat="1" ht="12.75" customHeight="1">
      <c r="A18" s="785"/>
      <c r="B18" s="340">
        <v>1</v>
      </c>
      <c r="C18" s="341">
        <v>1</v>
      </c>
      <c r="D18" s="342">
        <v>1</v>
      </c>
      <c r="E18" s="131">
        <v>0.78005000000000002</v>
      </c>
      <c r="F18" s="131">
        <v>0.74263999999999997</v>
      </c>
      <c r="G18" s="189">
        <v>0.81947000000000003</v>
      </c>
      <c r="H18" s="198">
        <v>0.16624</v>
      </c>
      <c r="I18" s="131">
        <v>0.19897000000000001</v>
      </c>
      <c r="J18" s="189">
        <v>0.14824999999999999</v>
      </c>
      <c r="K18" s="198">
        <v>2.5579999999999999E-2</v>
      </c>
      <c r="L18" s="131">
        <v>3.8240000000000003E-2</v>
      </c>
      <c r="M18" s="189">
        <v>1.2760000000000001E-2</v>
      </c>
      <c r="N18" s="865"/>
      <c r="O18" s="198">
        <v>2.0459999999999999E-2</v>
      </c>
      <c r="P18" s="131">
        <v>1.24E-2</v>
      </c>
      <c r="Q18" s="189">
        <v>1.1849999999999999E-2</v>
      </c>
      <c r="R18" s="198">
        <v>5.1200000000000004E-3</v>
      </c>
      <c r="S18" s="131">
        <v>6.7200000000000003E-3</v>
      </c>
      <c r="T18" s="189">
        <v>3.8300000000000001E-3</v>
      </c>
      <c r="U18" s="198">
        <v>2.5600000000000002E-3</v>
      </c>
      <c r="V18" s="131">
        <v>1.0300000000000001E-3</v>
      </c>
      <c r="W18" s="189">
        <v>3.8300000000000001E-3</v>
      </c>
      <c r="X18" s="131" t="s">
        <v>472</v>
      </c>
      <c r="Y18" s="131" t="s">
        <v>472</v>
      </c>
      <c r="Z18" s="227" t="s">
        <v>472</v>
      </c>
      <c r="AA18" s="404"/>
    </row>
    <row r="19" spans="1:27" s="21" customFormat="1" ht="12.75" customHeight="1">
      <c r="A19" s="785" t="s">
        <v>68</v>
      </c>
      <c r="B19" s="190">
        <v>1</v>
      </c>
      <c r="C19" s="181">
        <v>8</v>
      </c>
      <c r="D19" s="191">
        <v>9</v>
      </c>
      <c r="E19" s="181">
        <v>0</v>
      </c>
      <c r="F19" s="181">
        <v>0</v>
      </c>
      <c r="G19" s="191">
        <v>0</v>
      </c>
      <c r="H19" s="190">
        <v>1</v>
      </c>
      <c r="I19" s="181">
        <v>8</v>
      </c>
      <c r="J19" s="191">
        <v>9</v>
      </c>
      <c r="K19" s="190">
        <v>0</v>
      </c>
      <c r="L19" s="181">
        <v>0</v>
      </c>
      <c r="M19" s="191">
        <v>0</v>
      </c>
      <c r="N19" s="865" t="s">
        <v>68</v>
      </c>
      <c r="O19" s="190">
        <v>0</v>
      </c>
      <c r="P19" s="181">
        <v>0</v>
      </c>
      <c r="Q19" s="191">
        <v>0</v>
      </c>
      <c r="R19" s="190">
        <v>0</v>
      </c>
      <c r="S19" s="181">
        <v>0</v>
      </c>
      <c r="T19" s="191">
        <v>0</v>
      </c>
      <c r="U19" s="190">
        <v>0</v>
      </c>
      <c r="V19" s="181">
        <v>0</v>
      </c>
      <c r="W19" s="191">
        <v>0</v>
      </c>
      <c r="X19" s="181">
        <v>0</v>
      </c>
      <c r="Y19" s="181">
        <v>0</v>
      </c>
      <c r="Z19" s="224">
        <v>0</v>
      </c>
      <c r="AA19" s="404"/>
    </row>
    <row r="20" spans="1:27" s="21" customFormat="1" ht="12.75" customHeight="1">
      <c r="A20" s="785"/>
      <c r="B20" s="340">
        <v>1</v>
      </c>
      <c r="C20" s="341">
        <v>1</v>
      </c>
      <c r="D20" s="342">
        <v>1</v>
      </c>
      <c r="E20" s="131" t="s">
        <v>472</v>
      </c>
      <c r="F20" s="131" t="s">
        <v>472</v>
      </c>
      <c r="G20" s="189" t="s">
        <v>472</v>
      </c>
      <c r="H20" s="198">
        <v>1</v>
      </c>
      <c r="I20" s="131">
        <v>1</v>
      </c>
      <c r="J20" s="189">
        <v>1</v>
      </c>
      <c r="K20" s="198" t="s">
        <v>472</v>
      </c>
      <c r="L20" s="131" t="s">
        <v>472</v>
      </c>
      <c r="M20" s="189" t="s">
        <v>472</v>
      </c>
      <c r="N20" s="865"/>
      <c r="O20" s="198" t="s">
        <v>472</v>
      </c>
      <c r="P20" s="131" t="s">
        <v>472</v>
      </c>
      <c r="Q20" s="189" t="s">
        <v>472</v>
      </c>
      <c r="R20" s="198" t="s">
        <v>472</v>
      </c>
      <c r="S20" s="131" t="s">
        <v>472</v>
      </c>
      <c r="T20" s="189" t="s">
        <v>472</v>
      </c>
      <c r="U20" s="198" t="s">
        <v>472</v>
      </c>
      <c r="V20" s="131" t="s">
        <v>472</v>
      </c>
      <c r="W20" s="189" t="s">
        <v>472</v>
      </c>
      <c r="X20" s="131" t="s">
        <v>472</v>
      </c>
      <c r="Y20" s="131" t="s">
        <v>472</v>
      </c>
      <c r="Z20" s="227" t="s">
        <v>472</v>
      </c>
      <c r="AA20" s="404"/>
    </row>
    <row r="21" spans="1:27" s="21" customFormat="1" ht="12.75" customHeight="1">
      <c r="A21" s="785" t="s">
        <v>69</v>
      </c>
      <c r="B21" s="190">
        <v>91</v>
      </c>
      <c r="C21" s="181">
        <v>510</v>
      </c>
      <c r="D21" s="191">
        <v>1935</v>
      </c>
      <c r="E21" s="181">
        <v>64</v>
      </c>
      <c r="F21" s="181">
        <v>343</v>
      </c>
      <c r="G21" s="191">
        <v>1304</v>
      </c>
      <c r="H21" s="190">
        <v>23</v>
      </c>
      <c r="I21" s="181">
        <v>146</v>
      </c>
      <c r="J21" s="191">
        <v>608</v>
      </c>
      <c r="K21" s="190">
        <v>4</v>
      </c>
      <c r="L21" s="181">
        <v>21</v>
      </c>
      <c r="M21" s="191">
        <v>23</v>
      </c>
      <c r="N21" s="865" t="s">
        <v>69</v>
      </c>
      <c r="O21" s="190">
        <v>0</v>
      </c>
      <c r="P21" s="181">
        <v>0</v>
      </c>
      <c r="Q21" s="191">
        <v>0</v>
      </c>
      <c r="R21" s="190">
        <v>0</v>
      </c>
      <c r="S21" s="181">
        <v>0</v>
      </c>
      <c r="T21" s="191">
        <v>0</v>
      </c>
      <c r="U21" s="190">
        <v>0</v>
      </c>
      <c r="V21" s="181">
        <v>0</v>
      </c>
      <c r="W21" s="191">
        <v>0</v>
      </c>
      <c r="X21" s="181">
        <v>0</v>
      </c>
      <c r="Y21" s="181">
        <v>0</v>
      </c>
      <c r="Z21" s="224">
        <v>0</v>
      </c>
      <c r="AA21" s="404"/>
    </row>
    <row r="22" spans="1:27" s="21" customFormat="1" ht="12.75" customHeight="1">
      <c r="A22" s="785"/>
      <c r="B22" s="340">
        <v>1</v>
      </c>
      <c r="C22" s="341">
        <v>1</v>
      </c>
      <c r="D22" s="342">
        <v>1</v>
      </c>
      <c r="E22" s="131">
        <v>0.70330000000000004</v>
      </c>
      <c r="F22" s="131">
        <v>0.67254999999999998</v>
      </c>
      <c r="G22" s="189">
        <v>0.67390000000000005</v>
      </c>
      <c r="H22" s="198">
        <v>0.25274999999999997</v>
      </c>
      <c r="I22" s="131">
        <v>0.28627000000000002</v>
      </c>
      <c r="J22" s="189">
        <v>0.31420999999999999</v>
      </c>
      <c r="K22" s="198">
        <v>4.3959999999999999E-2</v>
      </c>
      <c r="L22" s="131">
        <v>4.1180000000000001E-2</v>
      </c>
      <c r="M22" s="189">
        <v>1.189E-2</v>
      </c>
      <c r="N22" s="865"/>
      <c r="O22" s="198" t="s">
        <v>472</v>
      </c>
      <c r="P22" s="131" t="s">
        <v>472</v>
      </c>
      <c r="Q22" s="189" t="s">
        <v>472</v>
      </c>
      <c r="R22" s="198" t="s">
        <v>472</v>
      </c>
      <c r="S22" s="131" t="s">
        <v>472</v>
      </c>
      <c r="T22" s="189" t="s">
        <v>472</v>
      </c>
      <c r="U22" s="198" t="s">
        <v>472</v>
      </c>
      <c r="V22" s="131" t="s">
        <v>472</v>
      </c>
      <c r="W22" s="189" t="s">
        <v>472</v>
      </c>
      <c r="X22" s="131" t="s">
        <v>472</v>
      </c>
      <c r="Y22" s="131" t="s">
        <v>472</v>
      </c>
      <c r="Z22" s="227" t="s">
        <v>472</v>
      </c>
      <c r="AA22" s="404"/>
    </row>
    <row r="23" spans="1:27" s="21" customFormat="1" ht="12.75" customHeight="1">
      <c r="A23" s="785" t="s">
        <v>70</v>
      </c>
      <c r="B23" s="190">
        <v>1286</v>
      </c>
      <c r="C23" s="181">
        <v>6007</v>
      </c>
      <c r="D23" s="191">
        <v>20772</v>
      </c>
      <c r="E23" s="181">
        <v>816</v>
      </c>
      <c r="F23" s="181">
        <v>3557</v>
      </c>
      <c r="G23" s="191">
        <v>13181</v>
      </c>
      <c r="H23" s="190">
        <v>331</v>
      </c>
      <c r="I23" s="181">
        <v>1872</v>
      </c>
      <c r="J23" s="191">
        <v>6014</v>
      </c>
      <c r="K23" s="190">
        <v>98</v>
      </c>
      <c r="L23" s="181">
        <v>408</v>
      </c>
      <c r="M23" s="191">
        <v>1077</v>
      </c>
      <c r="N23" s="865" t="s">
        <v>70</v>
      </c>
      <c r="O23" s="190">
        <v>16</v>
      </c>
      <c r="P23" s="181">
        <v>56</v>
      </c>
      <c r="Q23" s="191">
        <v>224</v>
      </c>
      <c r="R23" s="190">
        <v>2</v>
      </c>
      <c r="S23" s="181">
        <v>6</v>
      </c>
      <c r="T23" s="191">
        <v>26</v>
      </c>
      <c r="U23" s="190">
        <v>9</v>
      </c>
      <c r="V23" s="181">
        <v>42</v>
      </c>
      <c r="W23" s="191">
        <v>126</v>
      </c>
      <c r="X23" s="181">
        <v>14</v>
      </c>
      <c r="Y23" s="181">
        <v>66</v>
      </c>
      <c r="Z23" s="224">
        <v>124</v>
      </c>
      <c r="AA23" s="404"/>
    </row>
    <row r="24" spans="1:27" s="21" customFormat="1" ht="12.75" customHeight="1">
      <c r="A24" s="785"/>
      <c r="B24" s="340">
        <v>1</v>
      </c>
      <c r="C24" s="341">
        <v>1</v>
      </c>
      <c r="D24" s="342">
        <v>1</v>
      </c>
      <c r="E24" s="131">
        <v>0.63453000000000004</v>
      </c>
      <c r="F24" s="131">
        <v>0.59214</v>
      </c>
      <c r="G24" s="189">
        <v>0.63456000000000001</v>
      </c>
      <c r="H24" s="198">
        <v>0.25739000000000001</v>
      </c>
      <c r="I24" s="131">
        <v>0.31163999999999997</v>
      </c>
      <c r="J24" s="189">
        <v>0.28952</v>
      </c>
      <c r="K24" s="198">
        <v>7.621E-2</v>
      </c>
      <c r="L24" s="131">
        <v>6.7919999999999994E-2</v>
      </c>
      <c r="M24" s="189">
        <v>5.185E-2</v>
      </c>
      <c r="N24" s="865"/>
      <c r="O24" s="198">
        <v>1.244E-2</v>
      </c>
      <c r="P24" s="131">
        <v>9.3200000000000002E-3</v>
      </c>
      <c r="Q24" s="189">
        <v>1.078E-2</v>
      </c>
      <c r="R24" s="198">
        <v>1.56E-3</v>
      </c>
      <c r="S24" s="131">
        <v>1E-3</v>
      </c>
      <c r="T24" s="189">
        <v>1.25E-3</v>
      </c>
      <c r="U24" s="198">
        <v>7.0000000000000001E-3</v>
      </c>
      <c r="V24" s="131">
        <v>6.9899999999999997E-3</v>
      </c>
      <c r="W24" s="189">
        <v>6.0699999999999999E-3</v>
      </c>
      <c r="X24" s="131">
        <v>1.089E-2</v>
      </c>
      <c r="Y24" s="131">
        <v>1.099E-2</v>
      </c>
      <c r="Z24" s="227">
        <v>5.9699999999999996E-3</v>
      </c>
      <c r="AA24" s="404"/>
    </row>
    <row r="25" spans="1:27" s="21" customFormat="1" ht="12.75" customHeight="1">
      <c r="A25" s="785" t="s">
        <v>71</v>
      </c>
      <c r="B25" s="190">
        <v>169</v>
      </c>
      <c r="C25" s="181">
        <v>853</v>
      </c>
      <c r="D25" s="191">
        <v>3818</v>
      </c>
      <c r="E25" s="181">
        <v>121</v>
      </c>
      <c r="F25" s="181">
        <v>564</v>
      </c>
      <c r="G25" s="191">
        <v>2543</v>
      </c>
      <c r="H25" s="190">
        <v>40</v>
      </c>
      <c r="I25" s="181">
        <v>240</v>
      </c>
      <c r="J25" s="191">
        <v>1188</v>
      </c>
      <c r="K25" s="190">
        <v>8</v>
      </c>
      <c r="L25" s="181">
        <v>49</v>
      </c>
      <c r="M25" s="191">
        <v>87</v>
      </c>
      <c r="N25" s="865" t="s">
        <v>71</v>
      </c>
      <c r="O25" s="190">
        <v>0</v>
      </c>
      <c r="P25" s="181">
        <v>0</v>
      </c>
      <c r="Q25" s="191">
        <v>0</v>
      </c>
      <c r="R25" s="190">
        <v>0</v>
      </c>
      <c r="S25" s="181">
        <v>0</v>
      </c>
      <c r="T25" s="191">
        <v>0</v>
      </c>
      <c r="U25" s="190">
        <v>0</v>
      </c>
      <c r="V25" s="181">
        <v>0</v>
      </c>
      <c r="W25" s="191">
        <v>0</v>
      </c>
      <c r="X25" s="181">
        <v>0</v>
      </c>
      <c r="Y25" s="181">
        <v>0</v>
      </c>
      <c r="Z25" s="224">
        <v>0</v>
      </c>
      <c r="AA25" s="404"/>
    </row>
    <row r="26" spans="1:27" s="21" customFormat="1" ht="12.75" customHeight="1">
      <c r="A26" s="785"/>
      <c r="B26" s="340">
        <v>1</v>
      </c>
      <c r="C26" s="341">
        <v>1</v>
      </c>
      <c r="D26" s="342">
        <v>1</v>
      </c>
      <c r="E26" s="131">
        <v>0.71597999999999995</v>
      </c>
      <c r="F26" s="131">
        <v>0.66120000000000001</v>
      </c>
      <c r="G26" s="189">
        <v>0.66605999999999999</v>
      </c>
      <c r="H26" s="198">
        <v>0.23669000000000001</v>
      </c>
      <c r="I26" s="131">
        <v>0.28136</v>
      </c>
      <c r="J26" s="189">
        <v>0.31115999999999999</v>
      </c>
      <c r="K26" s="198">
        <v>4.734E-2</v>
      </c>
      <c r="L26" s="131">
        <v>5.7439999999999998E-2</v>
      </c>
      <c r="M26" s="189">
        <v>2.2790000000000001E-2</v>
      </c>
      <c r="N26" s="865"/>
      <c r="O26" s="198" t="s">
        <v>472</v>
      </c>
      <c r="P26" s="131" t="s">
        <v>472</v>
      </c>
      <c r="Q26" s="189" t="s">
        <v>472</v>
      </c>
      <c r="R26" s="198" t="s">
        <v>472</v>
      </c>
      <c r="S26" s="131" t="s">
        <v>472</v>
      </c>
      <c r="T26" s="189" t="s">
        <v>472</v>
      </c>
      <c r="U26" s="198" t="s">
        <v>472</v>
      </c>
      <c r="V26" s="131" t="s">
        <v>472</v>
      </c>
      <c r="W26" s="189" t="s">
        <v>472</v>
      </c>
      <c r="X26" s="131" t="s">
        <v>472</v>
      </c>
      <c r="Y26" s="131" t="s">
        <v>472</v>
      </c>
      <c r="Z26" s="227" t="s">
        <v>472</v>
      </c>
      <c r="AA26" s="404"/>
    </row>
    <row r="27" spans="1:27" s="21" customFormat="1" ht="12.75" customHeight="1">
      <c r="A27" s="785" t="s">
        <v>72</v>
      </c>
      <c r="B27" s="190">
        <v>254</v>
      </c>
      <c r="C27" s="181">
        <v>1713</v>
      </c>
      <c r="D27" s="191">
        <v>5309</v>
      </c>
      <c r="E27" s="181">
        <v>234</v>
      </c>
      <c r="F27" s="181">
        <v>1584</v>
      </c>
      <c r="G27" s="191">
        <v>4905</v>
      </c>
      <c r="H27" s="190">
        <v>10</v>
      </c>
      <c r="I27" s="181">
        <v>66</v>
      </c>
      <c r="J27" s="191">
        <v>268</v>
      </c>
      <c r="K27" s="190">
        <v>10</v>
      </c>
      <c r="L27" s="181">
        <v>63</v>
      </c>
      <c r="M27" s="191">
        <v>136</v>
      </c>
      <c r="N27" s="865" t="s">
        <v>72</v>
      </c>
      <c r="O27" s="190">
        <v>0</v>
      </c>
      <c r="P27" s="181">
        <v>0</v>
      </c>
      <c r="Q27" s="191">
        <v>0</v>
      </c>
      <c r="R27" s="190">
        <v>0</v>
      </c>
      <c r="S27" s="181">
        <v>0</v>
      </c>
      <c r="T27" s="191">
        <v>0</v>
      </c>
      <c r="U27" s="190">
        <v>0</v>
      </c>
      <c r="V27" s="181">
        <v>0</v>
      </c>
      <c r="W27" s="191">
        <v>0</v>
      </c>
      <c r="X27" s="181">
        <v>0</v>
      </c>
      <c r="Y27" s="181">
        <v>0</v>
      </c>
      <c r="Z27" s="224">
        <v>0</v>
      </c>
      <c r="AA27" s="404"/>
    </row>
    <row r="28" spans="1:27" s="21" customFormat="1" ht="12.75" customHeight="1">
      <c r="A28" s="785"/>
      <c r="B28" s="340">
        <v>1</v>
      </c>
      <c r="C28" s="341">
        <v>1</v>
      </c>
      <c r="D28" s="342">
        <v>1</v>
      </c>
      <c r="E28" s="131">
        <v>0.92125999999999997</v>
      </c>
      <c r="F28" s="131">
        <v>0.92469000000000001</v>
      </c>
      <c r="G28" s="189">
        <v>0.92390000000000005</v>
      </c>
      <c r="H28" s="198">
        <v>3.9370000000000002E-2</v>
      </c>
      <c r="I28" s="131">
        <v>3.8530000000000002E-2</v>
      </c>
      <c r="J28" s="189">
        <v>5.0479999999999997E-2</v>
      </c>
      <c r="K28" s="198">
        <v>3.9370000000000002E-2</v>
      </c>
      <c r="L28" s="131">
        <v>3.678E-2</v>
      </c>
      <c r="M28" s="189">
        <v>2.562E-2</v>
      </c>
      <c r="N28" s="865"/>
      <c r="O28" s="198" t="s">
        <v>472</v>
      </c>
      <c r="P28" s="131" t="s">
        <v>472</v>
      </c>
      <c r="Q28" s="189" t="s">
        <v>472</v>
      </c>
      <c r="R28" s="198" t="s">
        <v>472</v>
      </c>
      <c r="S28" s="131" t="s">
        <v>472</v>
      </c>
      <c r="T28" s="189" t="s">
        <v>472</v>
      </c>
      <c r="U28" s="198" t="s">
        <v>472</v>
      </c>
      <c r="V28" s="131" t="s">
        <v>472</v>
      </c>
      <c r="W28" s="189" t="s">
        <v>472</v>
      </c>
      <c r="X28" s="131" t="s">
        <v>472</v>
      </c>
      <c r="Y28" s="131" t="s">
        <v>472</v>
      </c>
      <c r="Z28" s="227" t="s">
        <v>472</v>
      </c>
      <c r="AA28" s="404"/>
    </row>
    <row r="29" spans="1:27" s="21" customFormat="1" ht="12.75" customHeight="1">
      <c r="A29" s="785" t="s">
        <v>73</v>
      </c>
      <c r="B29" s="190">
        <v>19</v>
      </c>
      <c r="C29" s="181">
        <v>150</v>
      </c>
      <c r="D29" s="191">
        <v>532</v>
      </c>
      <c r="E29" s="181">
        <v>6</v>
      </c>
      <c r="F29" s="181">
        <v>46</v>
      </c>
      <c r="G29" s="191">
        <v>110</v>
      </c>
      <c r="H29" s="190">
        <v>13</v>
      </c>
      <c r="I29" s="181">
        <v>104</v>
      </c>
      <c r="J29" s="191">
        <v>422</v>
      </c>
      <c r="K29" s="190">
        <v>0</v>
      </c>
      <c r="L29" s="181">
        <v>0</v>
      </c>
      <c r="M29" s="191">
        <v>0</v>
      </c>
      <c r="N29" s="865" t="s">
        <v>73</v>
      </c>
      <c r="O29" s="190">
        <v>0</v>
      </c>
      <c r="P29" s="181">
        <v>0</v>
      </c>
      <c r="Q29" s="191">
        <v>0</v>
      </c>
      <c r="R29" s="190">
        <v>0</v>
      </c>
      <c r="S29" s="181">
        <v>0</v>
      </c>
      <c r="T29" s="191">
        <v>0</v>
      </c>
      <c r="U29" s="190">
        <v>0</v>
      </c>
      <c r="V29" s="181">
        <v>0</v>
      </c>
      <c r="W29" s="191">
        <v>0</v>
      </c>
      <c r="X29" s="181">
        <v>0</v>
      </c>
      <c r="Y29" s="181">
        <v>0</v>
      </c>
      <c r="Z29" s="224">
        <v>0</v>
      </c>
      <c r="AA29" s="404"/>
    </row>
    <row r="30" spans="1:27" s="21" customFormat="1" ht="12.75" customHeight="1">
      <c r="A30" s="785"/>
      <c r="B30" s="340">
        <v>1</v>
      </c>
      <c r="C30" s="341">
        <v>1</v>
      </c>
      <c r="D30" s="342">
        <v>1</v>
      </c>
      <c r="E30" s="131">
        <v>0.31579000000000002</v>
      </c>
      <c r="F30" s="131">
        <v>0.30667</v>
      </c>
      <c r="G30" s="189">
        <v>0.20677000000000001</v>
      </c>
      <c r="H30" s="198">
        <v>0.68420999999999998</v>
      </c>
      <c r="I30" s="131">
        <v>0.69333</v>
      </c>
      <c r="J30" s="189">
        <v>0.79322999999999999</v>
      </c>
      <c r="K30" s="198" t="s">
        <v>472</v>
      </c>
      <c r="L30" s="131" t="s">
        <v>472</v>
      </c>
      <c r="M30" s="189" t="s">
        <v>472</v>
      </c>
      <c r="N30" s="865"/>
      <c r="O30" s="198" t="s">
        <v>472</v>
      </c>
      <c r="P30" s="131" t="s">
        <v>472</v>
      </c>
      <c r="Q30" s="189" t="s">
        <v>472</v>
      </c>
      <c r="R30" s="198" t="s">
        <v>472</v>
      </c>
      <c r="S30" s="131" t="s">
        <v>472</v>
      </c>
      <c r="T30" s="189" t="s">
        <v>472</v>
      </c>
      <c r="U30" s="198" t="s">
        <v>472</v>
      </c>
      <c r="V30" s="131" t="s">
        <v>472</v>
      </c>
      <c r="W30" s="189" t="s">
        <v>472</v>
      </c>
      <c r="X30" s="131" t="s">
        <v>472</v>
      </c>
      <c r="Y30" s="131" t="s">
        <v>472</v>
      </c>
      <c r="Z30" s="227" t="s">
        <v>472</v>
      </c>
      <c r="AA30" s="404"/>
    </row>
    <row r="31" spans="1:27" s="21" customFormat="1" ht="12.75" customHeight="1">
      <c r="A31" s="785" t="s">
        <v>74</v>
      </c>
      <c r="B31" s="190">
        <v>25</v>
      </c>
      <c r="C31" s="181">
        <v>76</v>
      </c>
      <c r="D31" s="191">
        <v>345</v>
      </c>
      <c r="E31" s="181">
        <v>9</v>
      </c>
      <c r="F31" s="181">
        <v>26</v>
      </c>
      <c r="G31" s="191">
        <v>123</v>
      </c>
      <c r="H31" s="190">
        <v>2</v>
      </c>
      <c r="I31" s="181">
        <v>8</v>
      </c>
      <c r="J31" s="191">
        <v>26</v>
      </c>
      <c r="K31" s="190">
        <v>14</v>
      </c>
      <c r="L31" s="181">
        <v>42</v>
      </c>
      <c r="M31" s="191">
        <v>196</v>
      </c>
      <c r="N31" s="865" t="s">
        <v>74</v>
      </c>
      <c r="O31" s="190">
        <v>0</v>
      </c>
      <c r="P31" s="181">
        <v>0</v>
      </c>
      <c r="Q31" s="191">
        <v>0</v>
      </c>
      <c r="R31" s="190">
        <v>0</v>
      </c>
      <c r="S31" s="181">
        <v>0</v>
      </c>
      <c r="T31" s="191">
        <v>0</v>
      </c>
      <c r="U31" s="190">
        <v>0</v>
      </c>
      <c r="V31" s="181">
        <v>0</v>
      </c>
      <c r="W31" s="191">
        <v>0</v>
      </c>
      <c r="X31" s="181">
        <v>0</v>
      </c>
      <c r="Y31" s="181">
        <v>0</v>
      </c>
      <c r="Z31" s="224">
        <v>0</v>
      </c>
      <c r="AA31" s="404"/>
    </row>
    <row r="32" spans="1:27" s="21" customFormat="1" ht="12.75" customHeight="1">
      <c r="A32" s="785"/>
      <c r="B32" s="340">
        <v>1</v>
      </c>
      <c r="C32" s="341">
        <v>1</v>
      </c>
      <c r="D32" s="342">
        <v>1</v>
      </c>
      <c r="E32" s="131">
        <v>0.36</v>
      </c>
      <c r="F32" s="131">
        <v>0.34211000000000003</v>
      </c>
      <c r="G32" s="189">
        <v>0.35652</v>
      </c>
      <c r="H32" s="198">
        <v>0.08</v>
      </c>
      <c r="I32" s="131">
        <v>0.10526000000000001</v>
      </c>
      <c r="J32" s="189">
        <v>7.5359999999999996E-2</v>
      </c>
      <c r="K32" s="198">
        <v>0.56000000000000005</v>
      </c>
      <c r="L32" s="131">
        <v>0.55262999999999995</v>
      </c>
      <c r="M32" s="189">
        <v>0.56811999999999996</v>
      </c>
      <c r="N32" s="865"/>
      <c r="O32" s="198" t="s">
        <v>472</v>
      </c>
      <c r="P32" s="131" t="s">
        <v>472</v>
      </c>
      <c r="Q32" s="189" t="s">
        <v>472</v>
      </c>
      <c r="R32" s="198" t="s">
        <v>472</v>
      </c>
      <c r="S32" s="131" t="s">
        <v>472</v>
      </c>
      <c r="T32" s="189" t="s">
        <v>472</v>
      </c>
      <c r="U32" s="198" t="s">
        <v>472</v>
      </c>
      <c r="V32" s="131" t="s">
        <v>472</v>
      </c>
      <c r="W32" s="189" t="s">
        <v>472</v>
      </c>
      <c r="X32" s="131" t="s">
        <v>472</v>
      </c>
      <c r="Y32" s="131" t="s">
        <v>472</v>
      </c>
      <c r="Z32" s="227" t="s">
        <v>472</v>
      </c>
      <c r="AA32" s="404"/>
    </row>
    <row r="33" spans="1:29" s="21" customFormat="1" ht="12.75" customHeight="1">
      <c r="A33" s="785" t="s">
        <v>75</v>
      </c>
      <c r="B33" s="190">
        <v>170</v>
      </c>
      <c r="C33" s="181">
        <v>807</v>
      </c>
      <c r="D33" s="191">
        <v>2805</v>
      </c>
      <c r="E33" s="181">
        <v>118</v>
      </c>
      <c r="F33" s="181">
        <v>504</v>
      </c>
      <c r="G33" s="191">
        <v>1529</v>
      </c>
      <c r="H33" s="190">
        <v>45</v>
      </c>
      <c r="I33" s="181">
        <v>289</v>
      </c>
      <c r="J33" s="191">
        <v>1239</v>
      </c>
      <c r="K33" s="190">
        <v>3</v>
      </c>
      <c r="L33" s="181">
        <v>6</v>
      </c>
      <c r="M33" s="191">
        <v>16</v>
      </c>
      <c r="N33" s="865" t="s">
        <v>75</v>
      </c>
      <c r="O33" s="190">
        <v>4</v>
      </c>
      <c r="P33" s="181">
        <v>8</v>
      </c>
      <c r="Q33" s="191">
        <v>21</v>
      </c>
      <c r="R33" s="190">
        <v>0</v>
      </c>
      <c r="S33" s="181">
        <v>0</v>
      </c>
      <c r="T33" s="191">
        <v>0</v>
      </c>
      <c r="U33" s="190">
        <v>0</v>
      </c>
      <c r="V33" s="181">
        <v>0</v>
      </c>
      <c r="W33" s="191">
        <v>0</v>
      </c>
      <c r="X33" s="181">
        <v>0</v>
      </c>
      <c r="Y33" s="181">
        <v>0</v>
      </c>
      <c r="Z33" s="224">
        <v>0</v>
      </c>
      <c r="AA33" s="404"/>
    </row>
    <row r="34" spans="1:29" s="21" customFormat="1" ht="12.75" customHeight="1">
      <c r="A34" s="785"/>
      <c r="B34" s="340">
        <v>1</v>
      </c>
      <c r="C34" s="341">
        <v>1</v>
      </c>
      <c r="D34" s="342">
        <v>1</v>
      </c>
      <c r="E34" s="131">
        <v>0.69411999999999996</v>
      </c>
      <c r="F34" s="131">
        <v>0.62453999999999998</v>
      </c>
      <c r="G34" s="189">
        <v>0.54510000000000003</v>
      </c>
      <c r="H34" s="198">
        <v>0.26471</v>
      </c>
      <c r="I34" s="131">
        <v>0.35811999999999999</v>
      </c>
      <c r="J34" s="189">
        <v>0.44170999999999999</v>
      </c>
      <c r="K34" s="198">
        <v>1.7649999999999999E-2</v>
      </c>
      <c r="L34" s="131">
        <v>7.43E-3</v>
      </c>
      <c r="M34" s="189">
        <v>5.7000000000000002E-3</v>
      </c>
      <c r="N34" s="865"/>
      <c r="O34" s="198">
        <v>2.3529999999999999E-2</v>
      </c>
      <c r="P34" s="131">
        <v>9.9100000000000004E-3</v>
      </c>
      <c r="Q34" s="189">
        <v>7.4900000000000001E-3</v>
      </c>
      <c r="R34" s="198" t="s">
        <v>472</v>
      </c>
      <c r="S34" s="131" t="s">
        <v>472</v>
      </c>
      <c r="T34" s="189" t="s">
        <v>472</v>
      </c>
      <c r="U34" s="198" t="s">
        <v>472</v>
      </c>
      <c r="V34" s="131" t="s">
        <v>472</v>
      </c>
      <c r="W34" s="189" t="s">
        <v>472</v>
      </c>
      <c r="X34" s="131" t="s">
        <v>472</v>
      </c>
      <c r="Y34" s="131" t="s">
        <v>472</v>
      </c>
      <c r="Z34" s="227" t="s">
        <v>472</v>
      </c>
      <c r="AA34" s="404"/>
    </row>
    <row r="35" spans="1:29" s="21" customFormat="1" ht="12.75" customHeight="1">
      <c r="A35" s="805" t="s">
        <v>76</v>
      </c>
      <c r="B35" s="190">
        <v>25</v>
      </c>
      <c r="C35" s="181">
        <v>214</v>
      </c>
      <c r="D35" s="191">
        <v>508</v>
      </c>
      <c r="E35" s="181">
        <v>22</v>
      </c>
      <c r="F35" s="181">
        <v>205</v>
      </c>
      <c r="G35" s="191">
        <v>476</v>
      </c>
      <c r="H35" s="190">
        <v>0</v>
      </c>
      <c r="I35" s="181">
        <v>0</v>
      </c>
      <c r="J35" s="191">
        <v>0</v>
      </c>
      <c r="K35" s="190">
        <v>1</v>
      </c>
      <c r="L35" s="181">
        <v>4</v>
      </c>
      <c r="M35" s="191">
        <v>8</v>
      </c>
      <c r="N35" s="1041" t="s">
        <v>76</v>
      </c>
      <c r="O35" s="190">
        <v>2</v>
      </c>
      <c r="P35" s="181">
        <v>5</v>
      </c>
      <c r="Q35" s="191">
        <v>24</v>
      </c>
      <c r="R35" s="190">
        <v>0</v>
      </c>
      <c r="S35" s="181">
        <v>0</v>
      </c>
      <c r="T35" s="191">
        <v>0</v>
      </c>
      <c r="U35" s="190">
        <v>0</v>
      </c>
      <c r="V35" s="181">
        <v>0</v>
      </c>
      <c r="W35" s="191">
        <v>0</v>
      </c>
      <c r="X35" s="181">
        <v>0</v>
      </c>
      <c r="Y35" s="181">
        <v>0</v>
      </c>
      <c r="Z35" s="224">
        <v>0</v>
      </c>
      <c r="AA35" s="404"/>
    </row>
    <row r="36" spans="1:29" s="21" customFormat="1" ht="12.75" customHeight="1">
      <c r="A36" s="787"/>
      <c r="B36" s="343">
        <v>1</v>
      </c>
      <c r="C36" s="344">
        <v>1</v>
      </c>
      <c r="D36" s="345">
        <v>1</v>
      </c>
      <c r="E36" s="138">
        <v>0.88</v>
      </c>
      <c r="F36" s="138">
        <v>0.95794000000000001</v>
      </c>
      <c r="G36" s="193">
        <v>0.93701000000000001</v>
      </c>
      <c r="H36" s="137" t="s">
        <v>472</v>
      </c>
      <c r="I36" s="138" t="s">
        <v>472</v>
      </c>
      <c r="J36" s="193" t="s">
        <v>472</v>
      </c>
      <c r="K36" s="137">
        <v>0.04</v>
      </c>
      <c r="L36" s="138">
        <v>1.8689999999999998E-2</v>
      </c>
      <c r="M36" s="193">
        <v>1.575E-2</v>
      </c>
      <c r="N36" s="868"/>
      <c r="O36" s="137">
        <v>0.08</v>
      </c>
      <c r="P36" s="138">
        <v>2.3359999999999999E-2</v>
      </c>
      <c r="Q36" s="138">
        <v>4.7239999999999997E-2</v>
      </c>
      <c r="R36" s="137" t="s">
        <v>472</v>
      </c>
      <c r="S36" s="138" t="s">
        <v>472</v>
      </c>
      <c r="T36" s="193" t="s">
        <v>472</v>
      </c>
      <c r="U36" s="137" t="s">
        <v>472</v>
      </c>
      <c r="V36" s="138" t="s">
        <v>472</v>
      </c>
      <c r="W36" s="193" t="s">
        <v>472</v>
      </c>
      <c r="X36" s="138" t="s">
        <v>472</v>
      </c>
      <c r="Y36" s="138" t="s">
        <v>472</v>
      </c>
      <c r="Z36" s="346" t="s">
        <v>472</v>
      </c>
      <c r="AA36" s="404"/>
    </row>
    <row r="37" spans="1:29" s="21" customFormat="1" ht="12.75" customHeight="1">
      <c r="A37" s="838" t="s">
        <v>85</v>
      </c>
      <c r="B37" s="183">
        <v>5091</v>
      </c>
      <c r="C37" s="184">
        <v>24433</v>
      </c>
      <c r="D37" s="194">
        <v>87030</v>
      </c>
      <c r="E37" s="184">
        <v>3607</v>
      </c>
      <c r="F37" s="184">
        <v>16933</v>
      </c>
      <c r="G37" s="194">
        <v>60872</v>
      </c>
      <c r="H37" s="184">
        <v>1135</v>
      </c>
      <c r="I37" s="184">
        <v>6048</v>
      </c>
      <c r="J37" s="194">
        <v>22255</v>
      </c>
      <c r="K37" s="184">
        <v>261</v>
      </c>
      <c r="L37" s="184">
        <v>1118</v>
      </c>
      <c r="M37" s="194">
        <v>2926</v>
      </c>
      <c r="N37" s="883" t="s">
        <v>85</v>
      </c>
      <c r="O37" s="183">
        <v>53</v>
      </c>
      <c r="P37" s="184">
        <v>185</v>
      </c>
      <c r="Q37" s="194">
        <v>567</v>
      </c>
      <c r="R37" s="184">
        <v>7</v>
      </c>
      <c r="S37" s="184">
        <v>25</v>
      </c>
      <c r="T37" s="194">
        <v>81</v>
      </c>
      <c r="U37" s="184">
        <v>12</v>
      </c>
      <c r="V37" s="184">
        <v>52</v>
      </c>
      <c r="W37" s="184">
        <v>183</v>
      </c>
      <c r="X37" s="183">
        <v>16</v>
      </c>
      <c r="Y37" s="184">
        <v>72</v>
      </c>
      <c r="Z37" s="230">
        <v>146</v>
      </c>
      <c r="AA37" s="404"/>
    </row>
    <row r="38" spans="1:29" ht="12.75" customHeight="1" thickBot="1">
      <c r="A38" s="839"/>
      <c r="B38" s="347">
        <v>1</v>
      </c>
      <c r="C38" s="348">
        <v>1</v>
      </c>
      <c r="D38" s="349">
        <v>1</v>
      </c>
      <c r="E38" s="350">
        <v>0.70850999999999997</v>
      </c>
      <c r="F38" s="350">
        <v>0.69303999999999999</v>
      </c>
      <c r="G38" s="351">
        <v>0.69943999999999995</v>
      </c>
      <c r="H38" s="352">
        <v>0.22294</v>
      </c>
      <c r="I38" s="350">
        <v>0.24753</v>
      </c>
      <c r="J38" s="351">
        <v>0.25572</v>
      </c>
      <c r="K38" s="352">
        <v>5.1270000000000003E-2</v>
      </c>
      <c r="L38" s="350">
        <v>4.5760000000000002E-2</v>
      </c>
      <c r="M38" s="351">
        <v>3.3619999999999997E-2</v>
      </c>
      <c r="N38" s="870"/>
      <c r="O38" s="352">
        <v>1.0410000000000001E-2</v>
      </c>
      <c r="P38" s="350">
        <v>7.5700000000000003E-3</v>
      </c>
      <c r="Q38" s="351">
        <v>6.5100000000000002E-3</v>
      </c>
      <c r="R38" s="352">
        <v>1.3699999999999999E-3</v>
      </c>
      <c r="S38" s="350">
        <v>1.0200000000000001E-3</v>
      </c>
      <c r="T38" s="351">
        <v>9.3000000000000005E-4</v>
      </c>
      <c r="U38" s="352">
        <v>2.3600000000000001E-3</v>
      </c>
      <c r="V38" s="350">
        <v>2.1299999999999999E-3</v>
      </c>
      <c r="W38" s="350">
        <v>2.0999999999999999E-3</v>
      </c>
      <c r="X38" s="352">
        <v>3.14E-3</v>
      </c>
      <c r="Y38" s="350">
        <v>2.9499999999999999E-3</v>
      </c>
      <c r="Z38" s="353">
        <v>1.6800000000000001E-3</v>
      </c>
    </row>
    <row r="39" spans="1:29" s="402" customFormat="1">
      <c r="AA39" s="403"/>
      <c r="AB39" s="403"/>
      <c r="AC39" s="403"/>
    </row>
    <row r="40" spans="1:29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"&amp;Hilfswerte!O1&amp;"; Basis: "&amp;Tabelle1!$C$36&amp;" vhs."</f>
        <v>Anmerkungen. Datengrundlage: Volkshochschul-Statistik ; Basis: 822 vhs.</v>
      </c>
      <c r="AA40" s="645"/>
      <c r="AB40" s="645"/>
      <c r="AC40" s="645"/>
    </row>
    <row r="41" spans="1:29" s="402" customFormat="1">
      <c r="AA41" s="403"/>
      <c r="AB41" s="403"/>
      <c r="AC41" s="403"/>
    </row>
    <row r="42" spans="1:29" s="402" customFormat="1">
      <c r="A42" s="547" t="s">
        <v>545</v>
      </c>
      <c r="B42" s="545"/>
      <c r="C42" s="545"/>
      <c r="D42" s="545"/>
      <c r="E42" s="545"/>
      <c r="F42" s="545"/>
      <c r="N42" s="547" t="s">
        <v>545</v>
      </c>
      <c r="O42" s="545"/>
      <c r="P42" s="545"/>
      <c r="Q42" s="545"/>
      <c r="R42" s="545"/>
      <c r="S42" s="545"/>
      <c r="AA42" s="403"/>
      <c r="AB42" s="403"/>
      <c r="AC42" s="403"/>
    </row>
    <row r="43" spans="1:29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  <c r="AA43" s="403"/>
      <c r="AB43" s="403"/>
      <c r="AC43" s="403"/>
    </row>
    <row r="44" spans="1:29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  <c r="AA44" s="403"/>
      <c r="AB44" s="403"/>
      <c r="AC44" s="403"/>
    </row>
    <row r="45" spans="1:29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  <c r="AA45" s="403"/>
      <c r="AB45" s="403"/>
      <c r="AC45" s="403"/>
    </row>
  </sheetData>
  <mergeCells count="52">
    <mergeCell ref="A45:E45"/>
    <mergeCell ref="N45:R45"/>
    <mergeCell ref="A37:A38"/>
    <mergeCell ref="N37:N38"/>
    <mergeCell ref="A31:A32"/>
    <mergeCell ref="N31:N32"/>
    <mergeCell ref="A33:A34"/>
    <mergeCell ref="N33:N34"/>
    <mergeCell ref="A35:A36"/>
    <mergeCell ref="N35:N36"/>
    <mergeCell ref="E43:G43"/>
    <mergeCell ref="R43:T43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202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201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200" priority="3" stopIfTrue="1" operator="equal">
      <formula>0</formula>
    </cfRule>
  </conditionalFormatting>
  <conditionalFormatting sqref="A38:Z38">
    <cfRule type="cellIs" dxfId="199" priority="7" stopIfTrue="1" operator="lessThan">
      <formula>0.0005</formula>
    </cfRule>
  </conditionalFormatting>
  <conditionalFormatting sqref="B7:M7 O7:Z7 A37:Z37">
    <cfRule type="cellIs" dxfId="198" priority="8" stopIfTrue="1" operator="equal">
      <formula>0</formula>
    </cfRule>
  </conditionalFormatting>
  <conditionalFormatting sqref="N6 N8 N10 N12 N14 N16 N18 N20 N22 N24 N26 N28 N30 N32 N34 N36">
    <cfRule type="cellIs" dxfId="197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196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195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194" priority="15" stopIfTrue="1" operator="lessThan">
      <formula>0.0005</formula>
    </cfRule>
  </conditionalFormatting>
  <hyperlinks>
    <hyperlink ref="E43" r:id="rId1" xr:uid="{65805B8B-A292-4257-ACD0-689224CF4360}"/>
    <hyperlink ref="E43:G43" r:id="rId2" display="http://dx.doi.org/10.4232/1.14582 " xr:uid="{8BA896E9-4D99-477C-B8BD-1B81D1706B44}"/>
    <hyperlink ref="R43" r:id="rId3" xr:uid="{AA58604E-9856-4F03-A229-2E03A2C09812}"/>
    <hyperlink ref="R43:T43" r:id="rId4" display="http://dx.doi.org/10.4232/1.14582 " xr:uid="{06B7452E-1925-4386-91DD-2102AE08F40F}"/>
    <hyperlink ref="A45" r:id="rId5" display="Publikation und Tabellen stehen unter der Lizenz CC BY-SA DEED 4.0." xr:uid="{990A6A1B-19F8-45EB-851D-CE513ADFE160}"/>
    <hyperlink ref="A45:E45" r:id="rId6" display="Die Tabellen stehen unter der Lizenz CC BY-SA DEED 4.0." xr:uid="{0F41EEC5-5589-4E03-9F6B-222ACC16B5D0}"/>
    <hyperlink ref="N45" r:id="rId7" display="Publikation und Tabellen stehen unter der Lizenz CC BY-SA DEED 4.0." xr:uid="{7CC831CB-AF13-48DC-AC40-294392EB537A}"/>
    <hyperlink ref="N45:R45" r:id="rId8" display="Die Tabellen stehen unter der Lizenz CC BY-SA DEED 4.0." xr:uid="{33E1AD04-6082-4AC8-8150-66BB5EBDA427}"/>
  </hyperlinks>
  <pageMargins left="0.78740157480314965" right="0.78740157480314965" top="0.98425196850393704" bottom="0.98425196850393704" header="0.51181102362204722" footer="0.51181102362204722"/>
  <pageSetup paperSize="9" scale="69" orientation="portrait" r:id="rId9"/>
  <headerFooter scaleWithDoc="0" alignWithMargins="0"/>
  <colBreaks count="1" manualBreakCount="1">
    <brk id="13" max="44" man="1"/>
  </colBreaks>
  <legacyDrawingHF r:id="rId1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02D3-D868-4582-A728-FC4E5649F7B0}">
  <dimension ref="A1:AL45"/>
  <sheetViews>
    <sheetView view="pageBreakPreview" zoomScaleNormal="100" zoomScaleSheetLayoutView="100" workbookViewId="0">
      <selection activeCell="R45" sqref="R45:V45"/>
    </sheetView>
  </sheetViews>
  <sheetFormatPr baseColWidth="10" defaultRowHeight="12.75"/>
  <cols>
    <col min="1" max="1" width="16.85546875" style="20" customWidth="1"/>
    <col min="2" max="34" width="7.85546875" style="20" customWidth="1"/>
    <col min="35" max="35" width="2.7109375" style="403" customWidth="1"/>
    <col min="36" max="36" width="8.5703125" style="27" customWidth="1"/>
    <col min="37" max="37" width="8" style="27" customWidth="1"/>
    <col min="38" max="38" width="8.140625" style="27" customWidth="1"/>
    <col min="39" max="16384" width="11.42578125" style="20"/>
  </cols>
  <sheetData>
    <row r="1" spans="1:38" s="19" customFormat="1" ht="39.950000000000003" customHeight="1" thickBot="1">
      <c r="A1" s="788" t="str">
        <f>"Tabelle 19: Studienreisen, Unterrichtsstunden, Tage und Teilnehmende nach Ländern und Programmbereichen " &amp;Hilfswerte!B1</f>
        <v>Tabelle 19: Studienreisen, Unterrichtsstunden, Tage und Teilnehmende nach Ländern und Programmbereichen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2023</v>
      </c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788"/>
      <c r="AD1" s="788"/>
      <c r="AE1" s="788"/>
      <c r="AF1" s="788"/>
      <c r="AG1" s="788"/>
      <c r="AH1" s="34"/>
      <c r="AI1" s="558"/>
      <c r="AJ1" s="34"/>
      <c r="AK1" s="34"/>
      <c r="AL1" s="34"/>
    </row>
    <row r="2" spans="1:38" s="19" customFormat="1" ht="25.5" customHeight="1">
      <c r="A2" s="1042" t="s">
        <v>12</v>
      </c>
      <c r="B2" s="1045" t="s">
        <v>24</v>
      </c>
      <c r="C2" s="799"/>
      <c r="D2" s="799"/>
      <c r="E2" s="880"/>
      <c r="F2" s="796" t="s">
        <v>54</v>
      </c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7"/>
      <c r="R2" s="798" t="s">
        <v>54</v>
      </c>
      <c r="S2" s="799"/>
      <c r="T2" s="799"/>
      <c r="U2" s="799"/>
      <c r="V2" s="799"/>
      <c r="W2" s="799"/>
      <c r="X2" s="799"/>
      <c r="Y2" s="799"/>
      <c r="Z2" s="799"/>
      <c r="AA2" s="799"/>
      <c r="AB2" s="799"/>
      <c r="AC2" s="799"/>
      <c r="AD2" s="799"/>
      <c r="AE2" s="799"/>
      <c r="AF2" s="799"/>
      <c r="AG2" s="879"/>
      <c r="AH2" s="694"/>
      <c r="AI2" s="550"/>
    </row>
    <row r="3" spans="1:38" s="40" customFormat="1" ht="43.5" customHeight="1">
      <c r="A3" s="1043"/>
      <c r="B3" s="1046"/>
      <c r="C3" s="874"/>
      <c r="D3" s="874"/>
      <c r="E3" s="881"/>
      <c r="F3" s="862" t="s">
        <v>276</v>
      </c>
      <c r="G3" s="862"/>
      <c r="H3" s="862"/>
      <c r="I3" s="1047"/>
      <c r="J3" s="873" t="s">
        <v>277</v>
      </c>
      <c r="K3" s="862"/>
      <c r="L3" s="862"/>
      <c r="M3" s="1047"/>
      <c r="N3" s="873" t="s">
        <v>19</v>
      </c>
      <c r="O3" s="793"/>
      <c r="P3" s="793"/>
      <c r="Q3" s="795"/>
      <c r="R3" s="873" t="s">
        <v>20</v>
      </c>
      <c r="S3" s="793"/>
      <c r="T3" s="793"/>
      <c r="U3" s="794"/>
      <c r="V3" s="873" t="s">
        <v>352</v>
      </c>
      <c r="W3" s="793"/>
      <c r="X3" s="793"/>
      <c r="Y3" s="794"/>
      <c r="Z3" s="873" t="s">
        <v>38</v>
      </c>
      <c r="AA3" s="793"/>
      <c r="AB3" s="793"/>
      <c r="AC3" s="794"/>
      <c r="AD3" s="873" t="s">
        <v>39</v>
      </c>
      <c r="AE3" s="793"/>
      <c r="AF3" s="793"/>
      <c r="AG3" s="795"/>
      <c r="AH3" s="562"/>
      <c r="AI3" s="562"/>
    </row>
    <row r="4" spans="1:38" ht="33.75">
      <c r="A4" s="1044"/>
      <c r="B4" s="647" t="s">
        <v>6</v>
      </c>
      <c r="C4" s="648" t="s">
        <v>17</v>
      </c>
      <c r="D4" s="648" t="s">
        <v>298</v>
      </c>
      <c r="E4" s="580" t="s">
        <v>297</v>
      </c>
      <c r="F4" s="646" t="s">
        <v>6</v>
      </c>
      <c r="G4" s="648" t="s">
        <v>17</v>
      </c>
      <c r="H4" s="648" t="s">
        <v>298</v>
      </c>
      <c r="I4" s="588" t="s">
        <v>297</v>
      </c>
      <c r="J4" s="648" t="s">
        <v>6</v>
      </c>
      <c r="K4" s="648" t="s">
        <v>17</v>
      </c>
      <c r="L4" s="648" t="s">
        <v>298</v>
      </c>
      <c r="M4" s="588" t="s">
        <v>297</v>
      </c>
      <c r="N4" s="648" t="s">
        <v>6</v>
      </c>
      <c r="O4" s="648" t="s">
        <v>17</v>
      </c>
      <c r="P4" s="648" t="s">
        <v>298</v>
      </c>
      <c r="Q4" s="649" t="s">
        <v>297</v>
      </c>
      <c r="R4" s="648" t="s">
        <v>6</v>
      </c>
      <c r="S4" s="648" t="s">
        <v>17</v>
      </c>
      <c r="T4" s="648" t="s">
        <v>298</v>
      </c>
      <c r="U4" s="588" t="s">
        <v>297</v>
      </c>
      <c r="V4" s="582" t="s">
        <v>6</v>
      </c>
      <c r="W4" s="582" t="s">
        <v>17</v>
      </c>
      <c r="X4" s="582" t="s">
        <v>298</v>
      </c>
      <c r="Y4" s="580" t="s">
        <v>297</v>
      </c>
      <c r="Z4" s="582" t="s">
        <v>6</v>
      </c>
      <c r="AA4" s="582" t="s">
        <v>17</v>
      </c>
      <c r="AB4" s="580" t="s">
        <v>298</v>
      </c>
      <c r="AC4" s="580" t="s">
        <v>297</v>
      </c>
      <c r="AD4" s="582" t="s">
        <v>6</v>
      </c>
      <c r="AE4" s="582" t="s">
        <v>17</v>
      </c>
      <c r="AF4" s="580" t="s">
        <v>298</v>
      </c>
      <c r="AG4" s="584" t="s">
        <v>297</v>
      </c>
      <c r="AH4" s="402"/>
      <c r="AI4" s="402"/>
      <c r="AJ4" s="20"/>
      <c r="AK4" s="20"/>
      <c r="AL4" s="20"/>
    </row>
    <row r="5" spans="1:38" s="21" customFormat="1" ht="12.75" customHeight="1">
      <c r="A5" s="802" t="s">
        <v>61</v>
      </c>
      <c r="B5" s="361">
        <v>67</v>
      </c>
      <c r="C5" s="337">
        <v>2804</v>
      </c>
      <c r="D5" s="337">
        <v>365</v>
      </c>
      <c r="E5" s="231">
        <v>981</v>
      </c>
      <c r="F5" s="337">
        <v>50</v>
      </c>
      <c r="G5" s="337">
        <v>2263</v>
      </c>
      <c r="H5" s="337">
        <v>294</v>
      </c>
      <c r="I5" s="231">
        <v>741</v>
      </c>
      <c r="J5" s="338">
        <v>15</v>
      </c>
      <c r="K5" s="337">
        <v>493</v>
      </c>
      <c r="L5" s="337">
        <v>64</v>
      </c>
      <c r="M5" s="231">
        <v>197</v>
      </c>
      <c r="N5" s="337">
        <v>2</v>
      </c>
      <c r="O5" s="337">
        <v>48</v>
      </c>
      <c r="P5" s="337">
        <v>7</v>
      </c>
      <c r="Q5" s="339">
        <v>43</v>
      </c>
      <c r="R5" s="337">
        <v>0</v>
      </c>
      <c r="S5" s="337">
        <v>0</v>
      </c>
      <c r="T5" s="337">
        <v>0</v>
      </c>
      <c r="U5" s="231">
        <v>0</v>
      </c>
      <c r="V5" s="338">
        <v>0</v>
      </c>
      <c r="W5" s="337">
        <v>0</v>
      </c>
      <c r="X5" s="337">
        <v>0</v>
      </c>
      <c r="Y5" s="231">
        <v>0</v>
      </c>
      <c r="Z5" s="337">
        <v>0</v>
      </c>
      <c r="AA5" s="337">
        <v>0</v>
      </c>
      <c r="AB5" s="337">
        <v>0</v>
      </c>
      <c r="AC5" s="231">
        <v>0</v>
      </c>
      <c r="AD5" s="337">
        <v>0</v>
      </c>
      <c r="AE5" s="337">
        <v>0</v>
      </c>
      <c r="AF5" s="337">
        <v>0</v>
      </c>
      <c r="AG5" s="339">
        <v>0</v>
      </c>
      <c r="AH5" s="404"/>
      <c r="AI5" s="404"/>
    </row>
    <row r="6" spans="1:38" s="21" customFormat="1" ht="12.75" customHeight="1">
      <c r="A6" s="785"/>
      <c r="B6" s="355">
        <v>1</v>
      </c>
      <c r="C6" s="341">
        <v>1</v>
      </c>
      <c r="D6" s="341">
        <v>1</v>
      </c>
      <c r="E6" s="342">
        <v>1</v>
      </c>
      <c r="F6" s="131">
        <v>0.74626999999999999</v>
      </c>
      <c r="G6" s="131">
        <v>0.80706</v>
      </c>
      <c r="H6" s="131">
        <v>0.80547999999999997</v>
      </c>
      <c r="I6" s="189">
        <v>0.75534999999999997</v>
      </c>
      <c r="J6" s="198">
        <v>0.22388</v>
      </c>
      <c r="K6" s="131">
        <v>0.17582</v>
      </c>
      <c r="L6" s="131">
        <v>0.17534</v>
      </c>
      <c r="M6" s="189">
        <v>0.20082</v>
      </c>
      <c r="N6" s="131">
        <v>2.9850000000000002E-2</v>
      </c>
      <c r="O6" s="131">
        <v>1.712E-2</v>
      </c>
      <c r="P6" s="131">
        <v>1.9179999999999999E-2</v>
      </c>
      <c r="Q6" s="227">
        <v>4.3830000000000001E-2</v>
      </c>
      <c r="R6" s="131" t="s">
        <v>472</v>
      </c>
      <c r="S6" s="131" t="s">
        <v>472</v>
      </c>
      <c r="T6" s="131" t="s">
        <v>472</v>
      </c>
      <c r="U6" s="189" t="s">
        <v>472</v>
      </c>
      <c r="V6" s="198" t="s">
        <v>472</v>
      </c>
      <c r="W6" s="131" t="s">
        <v>472</v>
      </c>
      <c r="X6" s="131" t="s">
        <v>472</v>
      </c>
      <c r="Y6" s="189" t="s">
        <v>472</v>
      </c>
      <c r="Z6" s="131" t="s">
        <v>472</v>
      </c>
      <c r="AA6" s="131" t="s">
        <v>472</v>
      </c>
      <c r="AB6" s="131" t="s">
        <v>472</v>
      </c>
      <c r="AC6" s="189" t="s">
        <v>472</v>
      </c>
      <c r="AD6" s="131" t="s">
        <v>472</v>
      </c>
      <c r="AE6" s="131" t="s">
        <v>472</v>
      </c>
      <c r="AF6" s="131" t="s">
        <v>472</v>
      </c>
      <c r="AG6" s="227" t="s">
        <v>472</v>
      </c>
      <c r="AH6" s="404"/>
      <c r="AI6" s="404"/>
    </row>
    <row r="7" spans="1:38" s="21" customFormat="1" ht="12.75" customHeight="1">
      <c r="A7" s="785" t="s">
        <v>62</v>
      </c>
      <c r="B7" s="362">
        <v>99</v>
      </c>
      <c r="C7" s="181">
        <v>2892</v>
      </c>
      <c r="D7" s="181">
        <v>531</v>
      </c>
      <c r="E7" s="191">
        <v>2541</v>
      </c>
      <c r="F7" s="181">
        <v>84</v>
      </c>
      <c r="G7" s="181">
        <v>2422</v>
      </c>
      <c r="H7" s="181">
        <v>444</v>
      </c>
      <c r="I7" s="191">
        <v>2226</v>
      </c>
      <c r="J7" s="190">
        <v>11</v>
      </c>
      <c r="K7" s="181">
        <v>340</v>
      </c>
      <c r="L7" s="181">
        <v>61</v>
      </c>
      <c r="M7" s="191">
        <v>212</v>
      </c>
      <c r="N7" s="181">
        <v>3</v>
      </c>
      <c r="O7" s="181">
        <v>100</v>
      </c>
      <c r="P7" s="181">
        <v>21</v>
      </c>
      <c r="Q7" s="224">
        <v>94</v>
      </c>
      <c r="R7" s="181">
        <v>1</v>
      </c>
      <c r="S7" s="181">
        <v>30</v>
      </c>
      <c r="T7" s="181">
        <v>5</v>
      </c>
      <c r="U7" s="191">
        <v>9</v>
      </c>
      <c r="V7" s="190">
        <v>0</v>
      </c>
      <c r="W7" s="181">
        <v>0</v>
      </c>
      <c r="X7" s="181">
        <v>0</v>
      </c>
      <c r="Y7" s="191">
        <v>0</v>
      </c>
      <c r="Z7" s="181">
        <v>0</v>
      </c>
      <c r="AA7" s="181">
        <v>0</v>
      </c>
      <c r="AB7" s="181">
        <v>0</v>
      </c>
      <c r="AC7" s="191">
        <v>0</v>
      </c>
      <c r="AD7" s="181">
        <v>0</v>
      </c>
      <c r="AE7" s="181">
        <v>0</v>
      </c>
      <c r="AF7" s="181">
        <v>0</v>
      </c>
      <c r="AG7" s="224">
        <v>0</v>
      </c>
      <c r="AH7" s="404"/>
      <c r="AI7" s="404"/>
    </row>
    <row r="8" spans="1:38" s="21" customFormat="1" ht="12.75" customHeight="1">
      <c r="A8" s="785"/>
      <c r="B8" s="355">
        <v>1</v>
      </c>
      <c r="C8" s="341">
        <v>1</v>
      </c>
      <c r="D8" s="341">
        <v>1</v>
      </c>
      <c r="E8" s="342">
        <v>1</v>
      </c>
      <c r="F8" s="131">
        <v>0.84848000000000001</v>
      </c>
      <c r="G8" s="131">
        <v>0.83748</v>
      </c>
      <c r="H8" s="131">
        <v>0.83616000000000001</v>
      </c>
      <c r="I8" s="189">
        <v>0.87602999999999998</v>
      </c>
      <c r="J8" s="198">
        <v>0.11111</v>
      </c>
      <c r="K8" s="131">
        <v>0.11756999999999999</v>
      </c>
      <c r="L8" s="131">
        <v>0.11488</v>
      </c>
      <c r="M8" s="189">
        <v>8.3430000000000004E-2</v>
      </c>
      <c r="N8" s="131">
        <v>3.0300000000000001E-2</v>
      </c>
      <c r="O8" s="131">
        <v>3.458E-2</v>
      </c>
      <c r="P8" s="131">
        <v>3.9550000000000002E-2</v>
      </c>
      <c r="Q8" s="227">
        <v>3.6990000000000002E-2</v>
      </c>
      <c r="R8" s="131">
        <v>1.01E-2</v>
      </c>
      <c r="S8" s="131">
        <v>1.0370000000000001E-2</v>
      </c>
      <c r="T8" s="131">
        <v>9.4199999999999996E-3</v>
      </c>
      <c r="U8" s="189">
        <v>3.5400000000000002E-3</v>
      </c>
      <c r="V8" s="198" t="s">
        <v>472</v>
      </c>
      <c r="W8" s="131" t="s">
        <v>472</v>
      </c>
      <c r="X8" s="131" t="s">
        <v>472</v>
      </c>
      <c r="Y8" s="189" t="s">
        <v>472</v>
      </c>
      <c r="Z8" s="131" t="s">
        <v>472</v>
      </c>
      <c r="AA8" s="131" t="s">
        <v>472</v>
      </c>
      <c r="AB8" s="131" t="s">
        <v>472</v>
      </c>
      <c r="AC8" s="189" t="s">
        <v>472</v>
      </c>
      <c r="AD8" s="131" t="s">
        <v>472</v>
      </c>
      <c r="AE8" s="131" t="s">
        <v>472</v>
      </c>
      <c r="AF8" s="131" t="s">
        <v>472</v>
      </c>
      <c r="AG8" s="227" t="s">
        <v>472</v>
      </c>
      <c r="AH8" s="404"/>
      <c r="AI8" s="404"/>
    </row>
    <row r="9" spans="1:38" s="21" customFormat="1" ht="12.75" customHeight="1">
      <c r="A9" s="785" t="s">
        <v>63</v>
      </c>
      <c r="B9" s="362">
        <v>13</v>
      </c>
      <c r="C9" s="181">
        <v>442</v>
      </c>
      <c r="D9" s="181">
        <v>68</v>
      </c>
      <c r="E9" s="191">
        <v>99</v>
      </c>
      <c r="F9" s="181">
        <v>0</v>
      </c>
      <c r="G9" s="181">
        <v>0</v>
      </c>
      <c r="H9" s="181">
        <v>0</v>
      </c>
      <c r="I9" s="191">
        <v>0</v>
      </c>
      <c r="J9" s="190">
        <v>9</v>
      </c>
      <c r="K9" s="181">
        <v>279</v>
      </c>
      <c r="L9" s="181">
        <v>38</v>
      </c>
      <c r="M9" s="191">
        <v>71</v>
      </c>
      <c r="N9" s="181">
        <v>4</v>
      </c>
      <c r="O9" s="181">
        <v>163</v>
      </c>
      <c r="P9" s="181">
        <v>30</v>
      </c>
      <c r="Q9" s="224">
        <v>28</v>
      </c>
      <c r="R9" s="181">
        <v>0</v>
      </c>
      <c r="S9" s="181">
        <v>0</v>
      </c>
      <c r="T9" s="181">
        <v>0</v>
      </c>
      <c r="U9" s="191">
        <v>0</v>
      </c>
      <c r="V9" s="190">
        <v>0</v>
      </c>
      <c r="W9" s="181">
        <v>0</v>
      </c>
      <c r="X9" s="181">
        <v>0</v>
      </c>
      <c r="Y9" s="191">
        <v>0</v>
      </c>
      <c r="Z9" s="181">
        <v>0</v>
      </c>
      <c r="AA9" s="181">
        <v>0</v>
      </c>
      <c r="AB9" s="181">
        <v>0</v>
      </c>
      <c r="AC9" s="191">
        <v>0</v>
      </c>
      <c r="AD9" s="181">
        <v>0</v>
      </c>
      <c r="AE9" s="181">
        <v>0</v>
      </c>
      <c r="AF9" s="181">
        <v>0</v>
      </c>
      <c r="AG9" s="224">
        <v>0</v>
      </c>
      <c r="AH9" s="404"/>
      <c r="AI9" s="404"/>
    </row>
    <row r="10" spans="1:38" s="21" customFormat="1" ht="12.75" customHeight="1">
      <c r="A10" s="785"/>
      <c r="B10" s="355">
        <v>1</v>
      </c>
      <c r="C10" s="341">
        <v>1</v>
      </c>
      <c r="D10" s="341">
        <v>1</v>
      </c>
      <c r="E10" s="342">
        <v>1</v>
      </c>
      <c r="F10" s="131" t="s">
        <v>472</v>
      </c>
      <c r="G10" s="131" t="s">
        <v>472</v>
      </c>
      <c r="H10" s="131" t="s">
        <v>472</v>
      </c>
      <c r="I10" s="189" t="s">
        <v>472</v>
      </c>
      <c r="J10" s="198">
        <v>0.69230999999999998</v>
      </c>
      <c r="K10" s="131">
        <v>0.63122</v>
      </c>
      <c r="L10" s="131">
        <v>0.55881999999999998</v>
      </c>
      <c r="M10" s="189">
        <v>0.71716999999999997</v>
      </c>
      <c r="N10" s="131">
        <v>0.30769000000000002</v>
      </c>
      <c r="O10" s="131">
        <v>0.36878</v>
      </c>
      <c r="P10" s="131">
        <v>0.44118000000000002</v>
      </c>
      <c r="Q10" s="227">
        <v>0.28283000000000003</v>
      </c>
      <c r="R10" s="131" t="s">
        <v>472</v>
      </c>
      <c r="S10" s="131" t="s">
        <v>472</v>
      </c>
      <c r="T10" s="131" t="s">
        <v>472</v>
      </c>
      <c r="U10" s="189" t="s">
        <v>472</v>
      </c>
      <c r="V10" s="198" t="s">
        <v>472</v>
      </c>
      <c r="W10" s="131" t="s">
        <v>472</v>
      </c>
      <c r="X10" s="131" t="s">
        <v>472</v>
      </c>
      <c r="Y10" s="189" t="s">
        <v>472</v>
      </c>
      <c r="Z10" s="131" t="s">
        <v>472</v>
      </c>
      <c r="AA10" s="131" t="s">
        <v>472</v>
      </c>
      <c r="AB10" s="131" t="s">
        <v>472</v>
      </c>
      <c r="AC10" s="189" t="s">
        <v>472</v>
      </c>
      <c r="AD10" s="131" t="s">
        <v>472</v>
      </c>
      <c r="AE10" s="131" t="s">
        <v>472</v>
      </c>
      <c r="AF10" s="131" t="s">
        <v>472</v>
      </c>
      <c r="AG10" s="227" t="s">
        <v>472</v>
      </c>
      <c r="AH10" s="404"/>
      <c r="AI10" s="404"/>
    </row>
    <row r="11" spans="1:38" s="21" customFormat="1" ht="12.75" customHeight="1">
      <c r="A11" s="785" t="s">
        <v>64</v>
      </c>
      <c r="B11" s="362">
        <v>1</v>
      </c>
      <c r="C11" s="181">
        <v>40</v>
      </c>
      <c r="D11" s="181">
        <v>5</v>
      </c>
      <c r="E11" s="191">
        <v>33</v>
      </c>
      <c r="F11" s="181">
        <v>1</v>
      </c>
      <c r="G11" s="181">
        <v>40</v>
      </c>
      <c r="H11" s="181">
        <v>5</v>
      </c>
      <c r="I11" s="191">
        <v>33</v>
      </c>
      <c r="J11" s="190">
        <v>0</v>
      </c>
      <c r="K11" s="181">
        <v>0</v>
      </c>
      <c r="L11" s="181">
        <v>0</v>
      </c>
      <c r="M11" s="191">
        <v>0</v>
      </c>
      <c r="N11" s="181">
        <v>0</v>
      </c>
      <c r="O11" s="181">
        <v>0</v>
      </c>
      <c r="P11" s="181">
        <v>0</v>
      </c>
      <c r="Q11" s="224">
        <v>0</v>
      </c>
      <c r="R11" s="181">
        <v>0</v>
      </c>
      <c r="S11" s="181">
        <v>0</v>
      </c>
      <c r="T11" s="181">
        <v>0</v>
      </c>
      <c r="U11" s="191">
        <v>0</v>
      </c>
      <c r="V11" s="190">
        <v>0</v>
      </c>
      <c r="W11" s="181">
        <v>0</v>
      </c>
      <c r="X11" s="181">
        <v>0</v>
      </c>
      <c r="Y11" s="191">
        <v>0</v>
      </c>
      <c r="Z11" s="181">
        <v>0</v>
      </c>
      <c r="AA11" s="181">
        <v>0</v>
      </c>
      <c r="AB11" s="181">
        <v>0</v>
      </c>
      <c r="AC11" s="191">
        <v>0</v>
      </c>
      <c r="AD11" s="181">
        <v>0</v>
      </c>
      <c r="AE11" s="181">
        <v>0</v>
      </c>
      <c r="AF11" s="181">
        <v>0</v>
      </c>
      <c r="AG11" s="224">
        <v>0</v>
      </c>
      <c r="AH11" s="404"/>
      <c r="AI11" s="404"/>
    </row>
    <row r="12" spans="1:38" s="21" customFormat="1" ht="12.75" customHeight="1">
      <c r="A12" s="785"/>
      <c r="B12" s="355">
        <v>1</v>
      </c>
      <c r="C12" s="341">
        <v>1</v>
      </c>
      <c r="D12" s="341">
        <v>1</v>
      </c>
      <c r="E12" s="342">
        <v>1</v>
      </c>
      <c r="F12" s="131">
        <v>1</v>
      </c>
      <c r="G12" s="131">
        <v>1</v>
      </c>
      <c r="H12" s="131">
        <v>1</v>
      </c>
      <c r="I12" s="189">
        <v>1</v>
      </c>
      <c r="J12" s="198" t="s">
        <v>472</v>
      </c>
      <c r="K12" s="131" t="s">
        <v>472</v>
      </c>
      <c r="L12" s="131" t="s">
        <v>472</v>
      </c>
      <c r="M12" s="189" t="s">
        <v>472</v>
      </c>
      <c r="N12" s="131" t="s">
        <v>472</v>
      </c>
      <c r="O12" s="131" t="s">
        <v>472</v>
      </c>
      <c r="P12" s="131" t="s">
        <v>472</v>
      </c>
      <c r="Q12" s="227" t="s">
        <v>472</v>
      </c>
      <c r="R12" s="131" t="s">
        <v>472</v>
      </c>
      <c r="S12" s="131" t="s">
        <v>472</v>
      </c>
      <c r="T12" s="131" t="s">
        <v>472</v>
      </c>
      <c r="U12" s="189" t="s">
        <v>472</v>
      </c>
      <c r="V12" s="198" t="s">
        <v>472</v>
      </c>
      <c r="W12" s="131" t="s">
        <v>472</v>
      </c>
      <c r="X12" s="131" t="s">
        <v>472</v>
      </c>
      <c r="Y12" s="189" t="s">
        <v>472</v>
      </c>
      <c r="Z12" s="131" t="s">
        <v>472</v>
      </c>
      <c r="AA12" s="131" t="s">
        <v>472</v>
      </c>
      <c r="AB12" s="131" t="s">
        <v>472</v>
      </c>
      <c r="AC12" s="189" t="s">
        <v>472</v>
      </c>
      <c r="AD12" s="131" t="s">
        <v>472</v>
      </c>
      <c r="AE12" s="131" t="s">
        <v>472</v>
      </c>
      <c r="AF12" s="131" t="s">
        <v>472</v>
      </c>
      <c r="AG12" s="227" t="s">
        <v>472</v>
      </c>
      <c r="AH12" s="404"/>
      <c r="AI12" s="404"/>
    </row>
    <row r="13" spans="1:38" s="21" customFormat="1" ht="12.75" customHeight="1">
      <c r="A13" s="785" t="s">
        <v>65</v>
      </c>
      <c r="B13" s="362">
        <v>1</v>
      </c>
      <c r="C13" s="181">
        <v>8</v>
      </c>
      <c r="D13" s="181">
        <v>1</v>
      </c>
      <c r="E13" s="191">
        <v>17</v>
      </c>
      <c r="F13" s="181">
        <v>0</v>
      </c>
      <c r="G13" s="181">
        <v>0</v>
      </c>
      <c r="H13" s="181">
        <v>0</v>
      </c>
      <c r="I13" s="191">
        <v>0</v>
      </c>
      <c r="J13" s="190">
        <v>1</v>
      </c>
      <c r="K13" s="181">
        <v>8</v>
      </c>
      <c r="L13" s="181">
        <v>1</v>
      </c>
      <c r="M13" s="191">
        <v>17</v>
      </c>
      <c r="N13" s="181">
        <v>0</v>
      </c>
      <c r="O13" s="181">
        <v>0</v>
      </c>
      <c r="P13" s="181">
        <v>0</v>
      </c>
      <c r="Q13" s="224">
        <v>0</v>
      </c>
      <c r="R13" s="181">
        <v>0</v>
      </c>
      <c r="S13" s="181">
        <v>0</v>
      </c>
      <c r="T13" s="181">
        <v>0</v>
      </c>
      <c r="U13" s="191">
        <v>0</v>
      </c>
      <c r="V13" s="190">
        <v>0</v>
      </c>
      <c r="W13" s="181">
        <v>0</v>
      </c>
      <c r="X13" s="181">
        <v>0</v>
      </c>
      <c r="Y13" s="191">
        <v>0</v>
      </c>
      <c r="Z13" s="181">
        <v>0</v>
      </c>
      <c r="AA13" s="181">
        <v>0</v>
      </c>
      <c r="AB13" s="181">
        <v>0</v>
      </c>
      <c r="AC13" s="191">
        <v>0</v>
      </c>
      <c r="AD13" s="181">
        <v>0</v>
      </c>
      <c r="AE13" s="181">
        <v>0</v>
      </c>
      <c r="AF13" s="181">
        <v>0</v>
      </c>
      <c r="AG13" s="224">
        <v>0</v>
      </c>
      <c r="AH13" s="404"/>
      <c r="AI13" s="404"/>
    </row>
    <row r="14" spans="1:38" s="21" customFormat="1" ht="12.75" customHeight="1">
      <c r="A14" s="785"/>
      <c r="B14" s="355">
        <v>1</v>
      </c>
      <c r="C14" s="341">
        <v>1</v>
      </c>
      <c r="D14" s="341">
        <v>1</v>
      </c>
      <c r="E14" s="342">
        <v>1</v>
      </c>
      <c r="F14" s="131" t="s">
        <v>472</v>
      </c>
      <c r="G14" s="131" t="s">
        <v>472</v>
      </c>
      <c r="H14" s="131" t="s">
        <v>472</v>
      </c>
      <c r="I14" s="189" t="s">
        <v>472</v>
      </c>
      <c r="J14" s="198">
        <v>1</v>
      </c>
      <c r="K14" s="131">
        <v>1</v>
      </c>
      <c r="L14" s="131">
        <v>1</v>
      </c>
      <c r="M14" s="189">
        <v>1</v>
      </c>
      <c r="N14" s="131" t="s">
        <v>472</v>
      </c>
      <c r="O14" s="131" t="s">
        <v>472</v>
      </c>
      <c r="P14" s="131" t="s">
        <v>472</v>
      </c>
      <c r="Q14" s="227" t="s">
        <v>472</v>
      </c>
      <c r="R14" s="131" t="s">
        <v>472</v>
      </c>
      <c r="S14" s="131" t="s">
        <v>472</v>
      </c>
      <c r="T14" s="131" t="s">
        <v>472</v>
      </c>
      <c r="U14" s="189" t="s">
        <v>472</v>
      </c>
      <c r="V14" s="198" t="s">
        <v>472</v>
      </c>
      <c r="W14" s="131" t="s">
        <v>472</v>
      </c>
      <c r="X14" s="131" t="s">
        <v>472</v>
      </c>
      <c r="Y14" s="189" t="s">
        <v>472</v>
      </c>
      <c r="Z14" s="131" t="s">
        <v>472</v>
      </c>
      <c r="AA14" s="131" t="s">
        <v>472</v>
      </c>
      <c r="AB14" s="131" t="s">
        <v>472</v>
      </c>
      <c r="AC14" s="189" t="s">
        <v>472</v>
      </c>
      <c r="AD14" s="131" t="s">
        <v>472</v>
      </c>
      <c r="AE14" s="131" t="s">
        <v>472</v>
      </c>
      <c r="AF14" s="131" t="s">
        <v>472</v>
      </c>
      <c r="AG14" s="227" t="s">
        <v>472</v>
      </c>
      <c r="AH14" s="404"/>
      <c r="AI14" s="404"/>
    </row>
    <row r="15" spans="1:38" s="21" customFormat="1" ht="12.75" customHeight="1">
      <c r="A15" s="785" t="s">
        <v>66</v>
      </c>
      <c r="B15" s="362">
        <v>0</v>
      </c>
      <c r="C15" s="181">
        <v>0</v>
      </c>
      <c r="D15" s="181">
        <v>0</v>
      </c>
      <c r="E15" s="191">
        <v>0</v>
      </c>
      <c r="F15" s="181">
        <v>0</v>
      </c>
      <c r="G15" s="181">
        <v>0</v>
      </c>
      <c r="H15" s="181">
        <v>0</v>
      </c>
      <c r="I15" s="191">
        <v>0</v>
      </c>
      <c r="J15" s="190">
        <v>0</v>
      </c>
      <c r="K15" s="181">
        <v>0</v>
      </c>
      <c r="L15" s="181">
        <v>0</v>
      </c>
      <c r="M15" s="191">
        <v>0</v>
      </c>
      <c r="N15" s="181">
        <v>0</v>
      </c>
      <c r="O15" s="181">
        <v>0</v>
      </c>
      <c r="P15" s="181">
        <v>0</v>
      </c>
      <c r="Q15" s="224">
        <v>0</v>
      </c>
      <c r="R15" s="181">
        <v>0</v>
      </c>
      <c r="S15" s="181">
        <v>0</v>
      </c>
      <c r="T15" s="181">
        <v>0</v>
      </c>
      <c r="U15" s="191">
        <v>0</v>
      </c>
      <c r="V15" s="190">
        <v>0</v>
      </c>
      <c r="W15" s="181">
        <v>0</v>
      </c>
      <c r="X15" s="181">
        <v>0</v>
      </c>
      <c r="Y15" s="191">
        <v>0</v>
      </c>
      <c r="Z15" s="181">
        <v>0</v>
      </c>
      <c r="AA15" s="181">
        <v>0</v>
      </c>
      <c r="AB15" s="181">
        <v>0</v>
      </c>
      <c r="AC15" s="191">
        <v>0</v>
      </c>
      <c r="AD15" s="181">
        <v>0</v>
      </c>
      <c r="AE15" s="181">
        <v>0</v>
      </c>
      <c r="AF15" s="181">
        <v>0</v>
      </c>
      <c r="AG15" s="224">
        <v>0</v>
      </c>
      <c r="AH15" s="404"/>
      <c r="AI15" s="404"/>
    </row>
    <row r="16" spans="1:38" s="21" customFormat="1" ht="12.75" customHeight="1">
      <c r="A16" s="785"/>
      <c r="B16" s="355" t="s">
        <v>472</v>
      </c>
      <c r="C16" s="341" t="s">
        <v>472</v>
      </c>
      <c r="D16" s="341" t="s">
        <v>472</v>
      </c>
      <c r="E16" s="342" t="s">
        <v>472</v>
      </c>
      <c r="F16" s="131" t="s">
        <v>472</v>
      </c>
      <c r="G16" s="131" t="s">
        <v>472</v>
      </c>
      <c r="H16" s="131" t="s">
        <v>472</v>
      </c>
      <c r="I16" s="189" t="s">
        <v>472</v>
      </c>
      <c r="J16" s="198" t="s">
        <v>472</v>
      </c>
      <c r="K16" s="131" t="s">
        <v>472</v>
      </c>
      <c r="L16" s="131" t="s">
        <v>472</v>
      </c>
      <c r="M16" s="189" t="s">
        <v>472</v>
      </c>
      <c r="N16" s="131" t="s">
        <v>472</v>
      </c>
      <c r="O16" s="131" t="s">
        <v>472</v>
      </c>
      <c r="P16" s="131" t="s">
        <v>472</v>
      </c>
      <c r="Q16" s="227" t="s">
        <v>472</v>
      </c>
      <c r="R16" s="131" t="s">
        <v>472</v>
      </c>
      <c r="S16" s="131" t="s">
        <v>472</v>
      </c>
      <c r="T16" s="131" t="s">
        <v>472</v>
      </c>
      <c r="U16" s="189" t="s">
        <v>472</v>
      </c>
      <c r="V16" s="198" t="s">
        <v>472</v>
      </c>
      <c r="W16" s="131" t="s">
        <v>472</v>
      </c>
      <c r="X16" s="131" t="s">
        <v>472</v>
      </c>
      <c r="Y16" s="189" t="s">
        <v>472</v>
      </c>
      <c r="Z16" s="131" t="s">
        <v>472</v>
      </c>
      <c r="AA16" s="131" t="s">
        <v>472</v>
      </c>
      <c r="AB16" s="131" t="s">
        <v>472</v>
      </c>
      <c r="AC16" s="189" t="s">
        <v>472</v>
      </c>
      <c r="AD16" s="131" t="s">
        <v>472</v>
      </c>
      <c r="AE16" s="131" t="s">
        <v>472</v>
      </c>
      <c r="AF16" s="131" t="s">
        <v>472</v>
      </c>
      <c r="AG16" s="227" t="s">
        <v>472</v>
      </c>
      <c r="AH16" s="404"/>
      <c r="AI16" s="404"/>
    </row>
    <row r="17" spans="1:35" s="21" customFormat="1" ht="12.75" customHeight="1">
      <c r="A17" s="785" t="s">
        <v>67</v>
      </c>
      <c r="B17" s="362">
        <v>48</v>
      </c>
      <c r="C17" s="181">
        <v>2014</v>
      </c>
      <c r="D17" s="181">
        <v>293</v>
      </c>
      <c r="E17" s="191">
        <v>757</v>
      </c>
      <c r="F17" s="181">
        <v>24</v>
      </c>
      <c r="G17" s="181">
        <v>1300</v>
      </c>
      <c r="H17" s="181">
        <v>174</v>
      </c>
      <c r="I17" s="191">
        <v>482</v>
      </c>
      <c r="J17" s="190">
        <v>8</v>
      </c>
      <c r="K17" s="181">
        <v>193</v>
      </c>
      <c r="L17" s="181">
        <v>38</v>
      </c>
      <c r="M17" s="191">
        <v>110</v>
      </c>
      <c r="N17" s="181">
        <v>14</v>
      </c>
      <c r="O17" s="181">
        <v>401</v>
      </c>
      <c r="P17" s="181">
        <v>65</v>
      </c>
      <c r="Q17" s="224">
        <v>144</v>
      </c>
      <c r="R17" s="181">
        <v>2</v>
      </c>
      <c r="S17" s="181">
        <v>120</v>
      </c>
      <c r="T17" s="181">
        <v>16</v>
      </c>
      <c r="U17" s="191">
        <v>21</v>
      </c>
      <c r="V17" s="190">
        <v>0</v>
      </c>
      <c r="W17" s="181">
        <v>0</v>
      </c>
      <c r="X17" s="181">
        <v>0</v>
      </c>
      <c r="Y17" s="191">
        <v>0</v>
      </c>
      <c r="Z17" s="181">
        <v>0</v>
      </c>
      <c r="AA17" s="181">
        <v>0</v>
      </c>
      <c r="AB17" s="181">
        <v>0</v>
      </c>
      <c r="AC17" s="191">
        <v>0</v>
      </c>
      <c r="AD17" s="181">
        <v>0</v>
      </c>
      <c r="AE17" s="181">
        <v>0</v>
      </c>
      <c r="AF17" s="181">
        <v>0</v>
      </c>
      <c r="AG17" s="224">
        <v>0</v>
      </c>
      <c r="AH17" s="404"/>
      <c r="AI17" s="404"/>
    </row>
    <row r="18" spans="1:35" s="21" customFormat="1" ht="12.75" customHeight="1">
      <c r="A18" s="785"/>
      <c r="B18" s="355">
        <v>1</v>
      </c>
      <c r="C18" s="341">
        <v>1</v>
      </c>
      <c r="D18" s="341">
        <v>1</v>
      </c>
      <c r="E18" s="342">
        <v>1</v>
      </c>
      <c r="F18" s="131">
        <v>0.5</v>
      </c>
      <c r="G18" s="131">
        <v>0.64548000000000005</v>
      </c>
      <c r="H18" s="131">
        <v>0.59386000000000005</v>
      </c>
      <c r="I18" s="189">
        <v>0.63671999999999995</v>
      </c>
      <c r="J18" s="198">
        <v>0.16667000000000001</v>
      </c>
      <c r="K18" s="131">
        <v>9.5829999999999999E-2</v>
      </c>
      <c r="L18" s="131">
        <v>0.12969</v>
      </c>
      <c r="M18" s="189">
        <v>0.14530999999999999</v>
      </c>
      <c r="N18" s="131">
        <v>0.29166999999999998</v>
      </c>
      <c r="O18" s="131">
        <v>0.19911000000000001</v>
      </c>
      <c r="P18" s="131">
        <v>0.22184000000000001</v>
      </c>
      <c r="Q18" s="227">
        <v>0.19022</v>
      </c>
      <c r="R18" s="131">
        <v>4.1669999999999999E-2</v>
      </c>
      <c r="S18" s="131">
        <v>5.9580000000000001E-2</v>
      </c>
      <c r="T18" s="131">
        <v>5.4609999999999999E-2</v>
      </c>
      <c r="U18" s="189">
        <v>2.7740000000000001E-2</v>
      </c>
      <c r="V18" s="198" t="s">
        <v>472</v>
      </c>
      <c r="W18" s="131" t="s">
        <v>472</v>
      </c>
      <c r="X18" s="131" t="s">
        <v>472</v>
      </c>
      <c r="Y18" s="189" t="s">
        <v>472</v>
      </c>
      <c r="Z18" s="131" t="s">
        <v>472</v>
      </c>
      <c r="AA18" s="131" t="s">
        <v>472</v>
      </c>
      <c r="AB18" s="131" t="s">
        <v>472</v>
      </c>
      <c r="AC18" s="189" t="s">
        <v>472</v>
      </c>
      <c r="AD18" s="131" t="s">
        <v>472</v>
      </c>
      <c r="AE18" s="131" t="s">
        <v>472</v>
      </c>
      <c r="AF18" s="131" t="s">
        <v>472</v>
      </c>
      <c r="AG18" s="227" t="s">
        <v>472</v>
      </c>
      <c r="AH18" s="404"/>
      <c r="AI18" s="404"/>
    </row>
    <row r="19" spans="1:35" s="21" customFormat="1" ht="12.75" customHeight="1">
      <c r="A19" s="785" t="s">
        <v>68</v>
      </c>
      <c r="B19" s="362">
        <v>1</v>
      </c>
      <c r="C19" s="181">
        <v>8</v>
      </c>
      <c r="D19" s="181">
        <v>1</v>
      </c>
      <c r="E19" s="191">
        <v>25</v>
      </c>
      <c r="F19" s="181">
        <v>1</v>
      </c>
      <c r="G19" s="181">
        <v>8</v>
      </c>
      <c r="H19" s="181">
        <v>1</v>
      </c>
      <c r="I19" s="191">
        <v>25</v>
      </c>
      <c r="J19" s="190">
        <v>0</v>
      </c>
      <c r="K19" s="181">
        <v>0</v>
      </c>
      <c r="L19" s="181">
        <v>0</v>
      </c>
      <c r="M19" s="191">
        <v>0</v>
      </c>
      <c r="N19" s="181">
        <v>0</v>
      </c>
      <c r="O19" s="181">
        <v>0</v>
      </c>
      <c r="P19" s="181">
        <v>0</v>
      </c>
      <c r="Q19" s="224">
        <v>0</v>
      </c>
      <c r="R19" s="181">
        <v>0</v>
      </c>
      <c r="S19" s="181">
        <v>0</v>
      </c>
      <c r="T19" s="181">
        <v>0</v>
      </c>
      <c r="U19" s="191">
        <v>0</v>
      </c>
      <c r="V19" s="190">
        <v>0</v>
      </c>
      <c r="W19" s="181">
        <v>0</v>
      </c>
      <c r="X19" s="181">
        <v>0</v>
      </c>
      <c r="Y19" s="191">
        <v>0</v>
      </c>
      <c r="Z19" s="181">
        <v>0</v>
      </c>
      <c r="AA19" s="181">
        <v>0</v>
      </c>
      <c r="AB19" s="181">
        <v>0</v>
      </c>
      <c r="AC19" s="191">
        <v>0</v>
      </c>
      <c r="AD19" s="181">
        <v>0</v>
      </c>
      <c r="AE19" s="181">
        <v>0</v>
      </c>
      <c r="AF19" s="181">
        <v>0</v>
      </c>
      <c r="AG19" s="224">
        <v>0</v>
      </c>
      <c r="AH19" s="404"/>
      <c r="AI19" s="404"/>
    </row>
    <row r="20" spans="1:35" s="21" customFormat="1" ht="12.75" customHeight="1">
      <c r="A20" s="785"/>
      <c r="B20" s="355">
        <v>1</v>
      </c>
      <c r="C20" s="341">
        <v>1</v>
      </c>
      <c r="D20" s="341">
        <v>1</v>
      </c>
      <c r="E20" s="342">
        <v>1</v>
      </c>
      <c r="F20" s="131">
        <v>1</v>
      </c>
      <c r="G20" s="131">
        <v>1</v>
      </c>
      <c r="H20" s="131">
        <v>1</v>
      </c>
      <c r="I20" s="189">
        <v>1</v>
      </c>
      <c r="J20" s="198" t="s">
        <v>472</v>
      </c>
      <c r="K20" s="131" t="s">
        <v>472</v>
      </c>
      <c r="L20" s="131" t="s">
        <v>472</v>
      </c>
      <c r="M20" s="189" t="s">
        <v>472</v>
      </c>
      <c r="N20" s="131" t="s">
        <v>472</v>
      </c>
      <c r="O20" s="131" t="s">
        <v>472</v>
      </c>
      <c r="P20" s="131" t="s">
        <v>472</v>
      </c>
      <c r="Q20" s="227" t="s">
        <v>472</v>
      </c>
      <c r="R20" s="131" t="s">
        <v>472</v>
      </c>
      <c r="S20" s="131" t="s">
        <v>472</v>
      </c>
      <c r="T20" s="131" t="s">
        <v>472</v>
      </c>
      <c r="U20" s="189" t="s">
        <v>472</v>
      </c>
      <c r="V20" s="198" t="s">
        <v>472</v>
      </c>
      <c r="W20" s="131" t="s">
        <v>472</v>
      </c>
      <c r="X20" s="131" t="s">
        <v>472</v>
      </c>
      <c r="Y20" s="189" t="s">
        <v>472</v>
      </c>
      <c r="Z20" s="131" t="s">
        <v>472</v>
      </c>
      <c r="AA20" s="131" t="s">
        <v>472</v>
      </c>
      <c r="AB20" s="131" t="s">
        <v>472</v>
      </c>
      <c r="AC20" s="189" t="s">
        <v>472</v>
      </c>
      <c r="AD20" s="131" t="s">
        <v>472</v>
      </c>
      <c r="AE20" s="131" t="s">
        <v>472</v>
      </c>
      <c r="AF20" s="131" t="s">
        <v>472</v>
      </c>
      <c r="AG20" s="227" t="s">
        <v>472</v>
      </c>
      <c r="AH20" s="404"/>
      <c r="AI20" s="404"/>
    </row>
    <row r="21" spans="1:35" s="21" customFormat="1" ht="12.75" customHeight="1">
      <c r="A21" s="785" t="s">
        <v>69</v>
      </c>
      <c r="B21" s="362">
        <v>30</v>
      </c>
      <c r="C21" s="181">
        <v>491</v>
      </c>
      <c r="D21" s="181">
        <v>88</v>
      </c>
      <c r="E21" s="191">
        <v>603</v>
      </c>
      <c r="F21" s="181">
        <v>18</v>
      </c>
      <c r="G21" s="181">
        <v>247</v>
      </c>
      <c r="H21" s="181">
        <v>50</v>
      </c>
      <c r="I21" s="191">
        <v>420</v>
      </c>
      <c r="J21" s="190">
        <v>2</v>
      </c>
      <c r="K21" s="181">
        <v>48</v>
      </c>
      <c r="L21" s="181">
        <v>6</v>
      </c>
      <c r="M21" s="191">
        <v>24</v>
      </c>
      <c r="N21" s="181">
        <v>3</v>
      </c>
      <c r="O21" s="181">
        <v>60</v>
      </c>
      <c r="P21" s="181">
        <v>15</v>
      </c>
      <c r="Q21" s="224">
        <v>33</v>
      </c>
      <c r="R21" s="181">
        <v>6</v>
      </c>
      <c r="S21" s="181">
        <v>128</v>
      </c>
      <c r="T21" s="181">
        <v>16</v>
      </c>
      <c r="U21" s="191">
        <v>115</v>
      </c>
      <c r="V21" s="190">
        <v>1</v>
      </c>
      <c r="W21" s="181">
        <v>8</v>
      </c>
      <c r="X21" s="181">
        <v>1</v>
      </c>
      <c r="Y21" s="191">
        <v>11</v>
      </c>
      <c r="Z21" s="181">
        <v>0</v>
      </c>
      <c r="AA21" s="181">
        <v>0</v>
      </c>
      <c r="AB21" s="181">
        <v>0</v>
      </c>
      <c r="AC21" s="191">
        <v>0</v>
      </c>
      <c r="AD21" s="181">
        <v>0</v>
      </c>
      <c r="AE21" s="181">
        <v>0</v>
      </c>
      <c r="AF21" s="181">
        <v>0</v>
      </c>
      <c r="AG21" s="224">
        <v>0</v>
      </c>
      <c r="AH21" s="404"/>
      <c r="AI21" s="404"/>
    </row>
    <row r="22" spans="1:35" s="21" customFormat="1" ht="12.75" customHeight="1">
      <c r="A22" s="785"/>
      <c r="B22" s="355">
        <v>1</v>
      </c>
      <c r="C22" s="341">
        <v>1</v>
      </c>
      <c r="D22" s="341">
        <v>1</v>
      </c>
      <c r="E22" s="342">
        <v>1</v>
      </c>
      <c r="F22" s="131">
        <v>0.6</v>
      </c>
      <c r="G22" s="131">
        <v>0.50305</v>
      </c>
      <c r="H22" s="131">
        <v>0.56818000000000002</v>
      </c>
      <c r="I22" s="189">
        <v>0.69652000000000003</v>
      </c>
      <c r="J22" s="198">
        <v>6.6669999999999993E-2</v>
      </c>
      <c r="K22" s="131">
        <v>9.776E-2</v>
      </c>
      <c r="L22" s="131">
        <v>6.8180000000000004E-2</v>
      </c>
      <c r="M22" s="189">
        <v>3.9800000000000002E-2</v>
      </c>
      <c r="N22" s="131">
        <v>0.1</v>
      </c>
      <c r="O22" s="131">
        <v>0.1222</v>
      </c>
      <c r="P22" s="131">
        <v>0.17044999999999999</v>
      </c>
      <c r="Q22" s="227">
        <v>5.4730000000000001E-2</v>
      </c>
      <c r="R22" s="131">
        <v>0.2</v>
      </c>
      <c r="S22" s="131">
        <v>0.26068999999999998</v>
      </c>
      <c r="T22" s="131">
        <v>0.18182000000000001</v>
      </c>
      <c r="U22" s="189">
        <v>0.19070999999999999</v>
      </c>
      <c r="V22" s="198">
        <v>3.3329999999999999E-2</v>
      </c>
      <c r="W22" s="131">
        <v>1.6289999999999999E-2</v>
      </c>
      <c r="X22" s="131">
        <v>1.136E-2</v>
      </c>
      <c r="Y22" s="189">
        <v>1.8239999999999999E-2</v>
      </c>
      <c r="Z22" s="131" t="s">
        <v>472</v>
      </c>
      <c r="AA22" s="131" t="s">
        <v>472</v>
      </c>
      <c r="AB22" s="131" t="s">
        <v>472</v>
      </c>
      <c r="AC22" s="189" t="s">
        <v>472</v>
      </c>
      <c r="AD22" s="131" t="s">
        <v>472</v>
      </c>
      <c r="AE22" s="131" t="s">
        <v>472</v>
      </c>
      <c r="AF22" s="131" t="s">
        <v>472</v>
      </c>
      <c r="AG22" s="227" t="s">
        <v>472</v>
      </c>
      <c r="AH22" s="404"/>
      <c r="AI22" s="404"/>
    </row>
    <row r="23" spans="1:35" s="21" customFormat="1" ht="12.75" customHeight="1">
      <c r="A23" s="785" t="s">
        <v>70</v>
      </c>
      <c r="B23" s="362">
        <v>89</v>
      </c>
      <c r="C23" s="181">
        <v>2766</v>
      </c>
      <c r="D23" s="181">
        <v>431</v>
      </c>
      <c r="E23" s="191">
        <v>1618</v>
      </c>
      <c r="F23" s="181">
        <v>44</v>
      </c>
      <c r="G23" s="181">
        <v>1104</v>
      </c>
      <c r="H23" s="181">
        <v>204</v>
      </c>
      <c r="I23" s="191">
        <v>972</v>
      </c>
      <c r="J23" s="190">
        <v>16</v>
      </c>
      <c r="K23" s="181">
        <v>592</v>
      </c>
      <c r="L23" s="181">
        <v>64</v>
      </c>
      <c r="M23" s="191">
        <v>320</v>
      </c>
      <c r="N23" s="181">
        <v>28</v>
      </c>
      <c r="O23" s="181">
        <v>1062</v>
      </c>
      <c r="P23" s="181">
        <v>162</v>
      </c>
      <c r="Q23" s="224">
        <v>313</v>
      </c>
      <c r="R23" s="181">
        <v>1</v>
      </c>
      <c r="S23" s="181">
        <v>8</v>
      </c>
      <c r="T23" s="181">
        <v>1</v>
      </c>
      <c r="U23" s="191">
        <v>13</v>
      </c>
      <c r="V23" s="190">
        <v>0</v>
      </c>
      <c r="W23" s="181">
        <v>0</v>
      </c>
      <c r="X23" s="181">
        <v>0</v>
      </c>
      <c r="Y23" s="191">
        <v>0</v>
      </c>
      <c r="Z23" s="181">
        <v>0</v>
      </c>
      <c r="AA23" s="181">
        <v>0</v>
      </c>
      <c r="AB23" s="181">
        <v>0</v>
      </c>
      <c r="AC23" s="191">
        <v>0</v>
      </c>
      <c r="AD23" s="181">
        <v>0</v>
      </c>
      <c r="AE23" s="181">
        <v>0</v>
      </c>
      <c r="AF23" s="181">
        <v>0</v>
      </c>
      <c r="AG23" s="224">
        <v>0</v>
      </c>
      <c r="AH23" s="404"/>
      <c r="AI23" s="404"/>
    </row>
    <row r="24" spans="1:35" s="21" customFormat="1" ht="12.75" customHeight="1">
      <c r="A24" s="785"/>
      <c r="B24" s="355">
        <v>1</v>
      </c>
      <c r="C24" s="341">
        <v>1</v>
      </c>
      <c r="D24" s="341">
        <v>1</v>
      </c>
      <c r="E24" s="342">
        <v>1</v>
      </c>
      <c r="F24" s="131">
        <v>0.49437999999999999</v>
      </c>
      <c r="G24" s="131">
        <v>0.39912999999999998</v>
      </c>
      <c r="H24" s="131">
        <v>0.47332000000000002</v>
      </c>
      <c r="I24" s="189">
        <v>0.60074000000000005</v>
      </c>
      <c r="J24" s="198">
        <v>0.17978</v>
      </c>
      <c r="K24" s="131">
        <v>0.21403</v>
      </c>
      <c r="L24" s="131">
        <v>0.14849000000000001</v>
      </c>
      <c r="M24" s="189">
        <v>0.19778000000000001</v>
      </c>
      <c r="N24" s="131">
        <v>0.31461</v>
      </c>
      <c r="O24" s="131">
        <v>0.38395000000000001</v>
      </c>
      <c r="P24" s="131">
        <v>0.37586999999999998</v>
      </c>
      <c r="Q24" s="227">
        <v>0.19345000000000001</v>
      </c>
      <c r="R24" s="131">
        <v>1.124E-2</v>
      </c>
      <c r="S24" s="131">
        <v>2.8900000000000002E-3</v>
      </c>
      <c r="T24" s="131">
        <v>2.32E-3</v>
      </c>
      <c r="U24" s="189">
        <v>8.0300000000000007E-3</v>
      </c>
      <c r="V24" s="198" t="s">
        <v>472</v>
      </c>
      <c r="W24" s="131" t="s">
        <v>472</v>
      </c>
      <c r="X24" s="131" t="s">
        <v>472</v>
      </c>
      <c r="Y24" s="189" t="s">
        <v>472</v>
      </c>
      <c r="Z24" s="131" t="s">
        <v>472</v>
      </c>
      <c r="AA24" s="131" t="s">
        <v>472</v>
      </c>
      <c r="AB24" s="131" t="s">
        <v>472</v>
      </c>
      <c r="AC24" s="189" t="s">
        <v>472</v>
      </c>
      <c r="AD24" s="131" t="s">
        <v>472</v>
      </c>
      <c r="AE24" s="131" t="s">
        <v>472</v>
      </c>
      <c r="AF24" s="131" t="s">
        <v>472</v>
      </c>
      <c r="AG24" s="227" t="s">
        <v>472</v>
      </c>
      <c r="AH24" s="404"/>
      <c r="AI24" s="404"/>
    </row>
    <row r="25" spans="1:35" s="21" customFormat="1" ht="12.75" customHeight="1">
      <c r="A25" s="785" t="s">
        <v>71</v>
      </c>
      <c r="B25" s="362">
        <v>23</v>
      </c>
      <c r="C25" s="181">
        <v>653</v>
      </c>
      <c r="D25" s="181">
        <v>127</v>
      </c>
      <c r="E25" s="191">
        <v>557</v>
      </c>
      <c r="F25" s="181">
        <v>14</v>
      </c>
      <c r="G25" s="181">
        <v>429</v>
      </c>
      <c r="H25" s="181">
        <v>91</v>
      </c>
      <c r="I25" s="191">
        <v>335</v>
      </c>
      <c r="J25" s="190">
        <v>7</v>
      </c>
      <c r="K25" s="181">
        <v>186</v>
      </c>
      <c r="L25" s="181">
        <v>30</v>
      </c>
      <c r="M25" s="191">
        <v>199</v>
      </c>
      <c r="N25" s="181">
        <v>0</v>
      </c>
      <c r="O25" s="181">
        <v>0</v>
      </c>
      <c r="P25" s="181">
        <v>0</v>
      </c>
      <c r="Q25" s="224">
        <v>0</v>
      </c>
      <c r="R25" s="181">
        <v>2</v>
      </c>
      <c r="S25" s="181">
        <v>38</v>
      </c>
      <c r="T25" s="181">
        <v>6</v>
      </c>
      <c r="U25" s="191">
        <v>23</v>
      </c>
      <c r="V25" s="190">
        <v>0</v>
      </c>
      <c r="W25" s="181">
        <v>0</v>
      </c>
      <c r="X25" s="181">
        <v>0</v>
      </c>
      <c r="Y25" s="191">
        <v>0</v>
      </c>
      <c r="Z25" s="181">
        <v>0</v>
      </c>
      <c r="AA25" s="181">
        <v>0</v>
      </c>
      <c r="AB25" s="181">
        <v>0</v>
      </c>
      <c r="AC25" s="191">
        <v>0</v>
      </c>
      <c r="AD25" s="181">
        <v>0</v>
      </c>
      <c r="AE25" s="181">
        <v>0</v>
      </c>
      <c r="AF25" s="181">
        <v>0</v>
      </c>
      <c r="AG25" s="224">
        <v>0</v>
      </c>
      <c r="AH25" s="404"/>
      <c r="AI25" s="404"/>
    </row>
    <row r="26" spans="1:35" s="21" customFormat="1" ht="12.75" customHeight="1">
      <c r="A26" s="785"/>
      <c r="B26" s="355">
        <v>1</v>
      </c>
      <c r="C26" s="341">
        <v>1</v>
      </c>
      <c r="D26" s="341">
        <v>1</v>
      </c>
      <c r="E26" s="342">
        <v>1</v>
      </c>
      <c r="F26" s="131">
        <v>0.60870000000000002</v>
      </c>
      <c r="G26" s="131">
        <v>0.65697000000000005</v>
      </c>
      <c r="H26" s="131">
        <v>0.71653999999999995</v>
      </c>
      <c r="I26" s="189">
        <v>0.60143999999999997</v>
      </c>
      <c r="J26" s="198">
        <v>0.30435000000000001</v>
      </c>
      <c r="K26" s="131">
        <v>0.28483999999999998</v>
      </c>
      <c r="L26" s="131">
        <v>0.23622000000000001</v>
      </c>
      <c r="M26" s="189">
        <v>0.35726999999999998</v>
      </c>
      <c r="N26" s="131" t="s">
        <v>472</v>
      </c>
      <c r="O26" s="131" t="s">
        <v>472</v>
      </c>
      <c r="P26" s="131" t="s">
        <v>472</v>
      </c>
      <c r="Q26" s="227" t="s">
        <v>472</v>
      </c>
      <c r="R26" s="131">
        <v>8.6959999999999996E-2</v>
      </c>
      <c r="S26" s="131">
        <v>5.8189999999999999E-2</v>
      </c>
      <c r="T26" s="131">
        <v>4.7239999999999997E-2</v>
      </c>
      <c r="U26" s="189">
        <v>4.129E-2</v>
      </c>
      <c r="V26" s="198" t="s">
        <v>472</v>
      </c>
      <c r="W26" s="131" t="s">
        <v>472</v>
      </c>
      <c r="X26" s="131" t="s">
        <v>472</v>
      </c>
      <c r="Y26" s="189" t="s">
        <v>472</v>
      </c>
      <c r="Z26" s="131" t="s">
        <v>472</v>
      </c>
      <c r="AA26" s="131" t="s">
        <v>472</v>
      </c>
      <c r="AB26" s="131" t="s">
        <v>472</v>
      </c>
      <c r="AC26" s="189" t="s">
        <v>472</v>
      </c>
      <c r="AD26" s="131" t="s">
        <v>472</v>
      </c>
      <c r="AE26" s="131" t="s">
        <v>472</v>
      </c>
      <c r="AF26" s="131" t="s">
        <v>472</v>
      </c>
      <c r="AG26" s="227" t="s">
        <v>472</v>
      </c>
      <c r="AH26" s="404"/>
      <c r="AI26" s="404"/>
    </row>
    <row r="27" spans="1:35" s="21" customFormat="1" ht="12.75" customHeight="1">
      <c r="A27" s="785" t="s">
        <v>72</v>
      </c>
      <c r="B27" s="362">
        <v>1</v>
      </c>
      <c r="C27" s="181">
        <v>8</v>
      </c>
      <c r="D27" s="181">
        <v>1</v>
      </c>
      <c r="E27" s="191">
        <v>2</v>
      </c>
      <c r="F27" s="181">
        <v>1</v>
      </c>
      <c r="G27" s="181">
        <v>8</v>
      </c>
      <c r="H27" s="181">
        <v>1</v>
      </c>
      <c r="I27" s="191">
        <v>2</v>
      </c>
      <c r="J27" s="190">
        <v>0</v>
      </c>
      <c r="K27" s="181">
        <v>0</v>
      </c>
      <c r="L27" s="181">
        <v>0</v>
      </c>
      <c r="M27" s="191">
        <v>0</v>
      </c>
      <c r="N27" s="181">
        <v>0</v>
      </c>
      <c r="O27" s="181">
        <v>0</v>
      </c>
      <c r="P27" s="181">
        <v>0</v>
      </c>
      <c r="Q27" s="224">
        <v>0</v>
      </c>
      <c r="R27" s="181">
        <v>0</v>
      </c>
      <c r="S27" s="181">
        <v>0</v>
      </c>
      <c r="T27" s="181">
        <v>0</v>
      </c>
      <c r="U27" s="191">
        <v>0</v>
      </c>
      <c r="V27" s="190">
        <v>0</v>
      </c>
      <c r="W27" s="181">
        <v>0</v>
      </c>
      <c r="X27" s="181">
        <v>0</v>
      </c>
      <c r="Y27" s="191">
        <v>0</v>
      </c>
      <c r="Z27" s="181">
        <v>0</v>
      </c>
      <c r="AA27" s="181">
        <v>0</v>
      </c>
      <c r="AB27" s="181">
        <v>0</v>
      </c>
      <c r="AC27" s="191">
        <v>0</v>
      </c>
      <c r="AD27" s="181">
        <v>0</v>
      </c>
      <c r="AE27" s="181">
        <v>0</v>
      </c>
      <c r="AF27" s="181">
        <v>0</v>
      </c>
      <c r="AG27" s="224">
        <v>0</v>
      </c>
      <c r="AH27" s="404"/>
      <c r="AI27" s="404"/>
    </row>
    <row r="28" spans="1:35" s="21" customFormat="1" ht="12.75" customHeight="1">
      <c r="A28" s="785"/>
      <c r="B28" s="355">
        <v>1</v>
      </c>
      <c r="C28" s="341">
        <v>1</v>
      </c>
      <c r="D28" s="341">
        <v>1</v>
      </c>
      <c r="E28" s="342">
        <v>1</v>
      </c>
      <c r="F28" s="131">
        <v>1</v>
      </c>
      <c r="G28" s="131">
        <v>1</v>
      </c>
      <c r="H28" s="131">
        <v>1</v>
      </c>
      <c r="I28" s="189">
        <v>1</v>
      </c>
      <c r="J28" s="198" t="s">
        <v>472</v>
      </c>
      <c r="K28" s="131" t="s">
        <v>472</v>
      </c>
      <c r="L28" s="131" t="s">
        <v>472</v>
      </c>
      <c r="M28" s="189" t="s">
        <v>472</v>
      </c>
      <c r="N28" s="131" t="s">
        <v>472</v>
      </c>
      <c r="O28" s="131" t="s">
        <v>472</v>
      </c>
      <c r="P28" s="131" t="s">
        <v>472</v>
      </c>
      <c r="Q28" s="227" t="s">
        <v>472</v>
      </c>
      <c r="R28" s="131" t="s">
        <v>472</v>
      </c>
      <c r="S28" s="131" t="s">
        <v>472</v>
      </c>
      <c r="T28" s="131" t="s">
        <v>472</v>
      </c>
      <c r="U28" s="189" t="s">
        <v>472</v>
      </c>
      <c r="V28" s="198" t="s">
        <v>472</v>
      </c>
      <c r="W28" s="131" t="s">
        <v>472</v>
      </c>
      <c r="X28" s="131" t="s">
        <v>472</v>
      </c>
      <c r="Y28" s="189" t="s">
        <v>472</v>
      </c>
      <c r="Z28" s="131" t="s">
        <v>472</v>
      </c>
      <c r="AA28" s="131" t="s">
        <v>472</v>
      </c>
      <c r="AB28" s="131" t="s">
        <v>472</v>
      </c>
      <c r="AC28" s="189" t="s">
        <v>472</v>
      </c>
      <c r="AD28" s="131" t="s">
        <v>472</v>
      </c>
      <c r="AE28" s="131" t="s">
        <v>472</v>
      </c>
      <c r="AF28" s="131" t="s">
        <v>472</v>
      </c>
      <c r="AG28" s="227" t="s">
        <v>472</v>
      </c>
      <c r="AH28" s="404"/>
      <c r="AI28" s="404"/>
    </row>
    <row r="29" spans="1:35" s="21" customFormat="1" ht="12.75" customHeight="1">
      <c r="A29" s="785" t="s">
        <v>73</v>
      </c>
      <c r="B29" s="362">
        <v>1</v>
      </c>
      <c r="C29" s="181">
        <v>24</v>
      </c>
      <c r="D29" s="181">
        <v>3</v>
      </c>
      <c r="E29" s="191">
        <v>13</v>
      </c>
      <c r="F29" s="181">
        <v>1</v>
      </c>
      <c r="G29" s="181">
        <v>24</v>
      </c>
      <c r="H29" s="181">
        <v>3</v>
      </c>
      <c r="I29" s="191">
        <v>13</v>
      </c>
      <c r="J29" s="190">
        <v>0</v>
      </c>
      <c r="K29" s="181">
        <v>0</v>
      </c>
      <c r="L29" s="181">
        <v>0</v>
      </c>
      <c r="M29" s="191">
        <v>0</v>
      </c>
      <c r="N29" s="181">
        <v>0</v>
      </c>
      <c r="O29" s="181">
        <v>0</v>
      </c>
      <c r="P29" s="181">
        <v>0</v>
      </c>
      <c r="Q29" s="224">
        <v>0</v>
      </c>
      <c r="R29" s="181">
        <v>0</v>
      </c>
      <c r="S29" s="181">
        <v>0</v>
      </c>
      <c r="T29" s="181">
        <v>0</v>
      </c>
      <c r="U29" s="191">
        <v>0</v>
      </c>
      <c r="V29" s="190">
        <v>0</v>
      </c>
      <c r="W29" s="181">
        <v>0</v>
      </c>
      <c r="X29" s="181">
        <v>0</v>
      </c>
      <c r="Y29" s="191">
        <v>0</v>
      </c>
      <c r="Z29" s="181">
        <v>0</v>
      </c>
      <c r="AA29" s="181">
        <v>0</v>
      </c>
      <c r="AB29" s="181">
        <v>0</v>
      </c>
      <c r="AC29" s="191">
        <v>0</v>
      </c>
      <c r="AD29" s="181">
        <v>0</v>
      </c>
      <c r="AE29" s="181">
        <v>0</v>
      </c>
      <c r="AF29" s="181">
        <v>0</v>
      </c>
      <c r="AG29" s="224">
        <v>0</v>
      </c>
      <c r="AH29" s="404"/>
      <c r="AI29" s="404"/>
    </row>
    <row r="30" spans="1:35" s="21" customFormat="1" ht="12.75" customHeight="1">
      <c r="A30" s="785"/>
      <c r="B30" s="355">
        <v>1</v>
      </c>
      <c r="C30" s="341">
        <v>1</v>
      </c>
      <c r="D30" s="341">
        <v>1</v>
      </c>
      <c r="E30" s="342">
        <v>1</v>
      </c>
      <c r="F30" s="131">
        <v>1</v>
      </c>
      <c r="G30" s="131">
        <v>1</v>
      </c>
      <c r="H30" s="131">
        <v>1</v>
      </c>
      <c r="I30" s="189">
        <v>1</v>
      </c>
      <c r="J30" s="198" t="s">
        <v>472</v>
      </c>
      <c r="K30" s="131" t="s">
        <v>472</v>
      </c>
      <c r="L30" s="131" t="s">
        <v>472</v>
      </c>
      <c r="M30" s="189" t="s">
        <v>472</v>
      </c>
      <c r="N30" s="131" t="s">
        <v>472</v>
      </c>
      <c r="O30" s="131" t="s">
        <v>472</v>
      </c>
      <c r="P30" s="131" t="s">
        <v>472</v>
      </c>
      <c r="Q30" s="227" t="s">
        <v>472</v>
      </c>
      <c r="R30" s="131" t="s">
        <v>472</v>
      </c>
      <c r="S30" s="131" t="s">
        <v>472</v>
      </c>
      <c r="T30" s="131" t="s">
        <v>472</v>
      </c>
      <c r="U30" s="189" t="s">
        <v>472</v>
      </c>
      <c r="V30" s="198" t="s">
        <v>472</v>
      </c>
      <c r="W30" s="131" t="s">
        <v>472</v>
      </c>
      <c r="X30" s="131" t="s">
        <v>472</v>
      </c>
      <c r="Y30" s="189" t="s">
        <v>472</v>
      </c>
      <c r="Z30" s="131" t="s">
        <v>472</v>
      </c>
      <c r="AA30" s="131" t="s">
        <v>472</v>
      </c>
      <c r="AB30" s="131" t="s">
        <v>472</v>
      </c>
      <c r="AC30" s="189" t="s">
        <v>472</v>
      </c>
      <c r="AD30" s="131" t="s">
        <v>472</v>
      </c>
      <c r="AE30" s="131" t="s">
        <v>472</v>
      </c>
      <c r="AF30" s="131" t="s">
        <v>472</v>
      </c>
      <c r="AG30" s="227" t="s">
        <v>472</v>
      </c>
      <c r="AH30" s="404"/>
      <c r="AI30" s="404"/>
    </row>
    <row r="31" spans="1:35" s="21" customFormat="1" ht="12.75" customHeight="1">
      <c r="A31" s="785" t="s">
        <v>74</v>
      </c>
      <c r="B31" s="362">
        <v>2</v>
      </c>
      <c r="C31" s="181">
        <v>48</v>
      </c>
      <c r="D31" s="181">
        <v>10</v>
      </c>
      <c r="E31" s="191">
        <v>18</v>
      </c>
      <c r="F31" s="181">
        <v>0</v>
      </c>
      <c r="G31" s="181">
        <v>0</v>
      </c>
      <c r="H31" s="181">
        <v>0</v>
      </c>
      <c r="I31" s="191">
        <v>0</v>
      </c>
      <c r="J31" s="190">
        <v>2</v>
      </c>
      <c r="K31" s="181">
        <v>48</v>
      </c>
      <c r="L31" s="181">
        <v>10</v>
      </c>
      <c r="M31" s="191">
        <v>18</v>
      </c>
      <c r="N31" s="181">
        <v>0</v>
      </c>
      <c r="O31" s="181">
        <v>0</v>
      </c>
      <c r="P31" s="181">
        <v>0</v>
      </c>
      <c r="Q31" s="224">
        <v>0</v>
      </c>
      <c r="R31" s="181">
        <v>0</v>
      </c>
      <c r="S31" s="181">
        <v>0</v>
      </c>
      <c r="T31" s="181">
        <v>0</v>
      </c>
      <c r="U31" s="191">
        <v>0</v>
      </c>
      <c r="V31" s="190">
        <v>0</v>
      </c>
      <c r="W31" s="181">
        <v>0</v>
      </c>
      <c r="X31" s="181">
        <v>0</v>
      </c>
      <c r="Y31" s="191">
        <v>0</v>
      </c>
      <c r="Z31" s="181">
        <v>0</v>
      </c>
      <c r="AA31" s="181">
        <v>0</v>
      </c>
      <c r="AB31" s="181">
        <v>0</v>
      </c>
      <c r="AC31" s="191">
        <v>0</v>
      </c>
      <c r="AD31" s="181">
        <v>0</v>
      </c>
      <c r="AE31" s="181">
        <v>0</v>
      </c>
      <c r="AF31" s="181">
        <v>0</v>
      </c>
      <c r="AG31" s="224">
        <v>0</v>
      </c>
      <c r="AH31" s="404"/>
      <c r="AI31" s="404"/>
    </row>
    <row r="32" spans="1:35" s="21" customFormat="1" ht="12.75" customHeight="1">
      <c r="A32" s="785"/>
      <c r="B32" s="355">
        <v>1</v>
      </c>
      <c r="C32" s="341">
        <v>1</v>
      </c>
      <c r="D32" s="341">
        <v>1</v>
      </c>
      <c r="E32" s="342">
        <v>1</v>
      </c>
      <c r="F32" s="131" t="s">
        <v>472</v>
      </c>
      <c r="G32" s="131" t="s">
        <v>472</v>
      </c>
      <c r="H32" s="131" t="s">
        <v>472</v>
      </c>
      <c r="I32" s="189" t="s">
        <v>472</v>
      </c>
      <c r="J32" s="198">
        <v>1</v>
      </c>
      <c r="K32" s="131">
        <v>1</v>
      </c>
      <c r="L32" s="131">
        <v>1</v>
      </c>
      <c r="M32" s="189">
        <v>1</v>
      </c>
      <c r="N32" s="131" t="s">
        <v>472</v>
      </c>
      <c r="O32" s="131" t="s">
        <v>472</v>
      </c>
      <c r="P32" s="131" t="s">
        <v>472</v>
      </c>
      <c r="Q32" s="227" t="s">
        <v>472</v>
      </c>
      <c r="R32" s="131" t="s">
        <v>472</v>
      </c>
      <c r="S32" s="131" t="s">
        <v>472</v>
      </c>
      <c r="T32" s="131" t="s">
        <v>472</v>
      </c>
      <c r="U32" s="189" t="s">
        <v>472</v>
      </c>
      <c r="V32" s="198" t="s">
        <v>472</v>
      </c>
      <c r="W32" s="131" t="s">
        <v>472</v>
      </c>
      <c r="X32" s="131" t="s">
        <v>472</v>
      </c>
      <c r="Y32" s="189" t="s">
        <v>472</v>
      </c>
      <c r="Z32" s="131" t="s">
        <v>472</v>
      </c>
      <c r="AA32" s="131" t="s">
        <v>472</v>
      </c>
      <c r="AB32" s="131" t="s">
        <v>472</v>
      </c>
      <c r="AC32" s="189" t="s">
        <v>472</v>
      </c>
      <c r="AD32" s="131" t="s">
        <v>472</v>
      </c>
      <c r="AE32" s="131" t="s">
        <v>472</v>
      </c>
      <c r="AF32" s="131" t="s">
        <v>472</v>
      </c>
      <c r="AG32" s="227" t="s">
        <v>472</v>
      </c>
      <c r="AH32" s="404"/>
      <c r="AI32" s="404"/>
    </row>
    <row r="33" spans="1:38" s="21" customFormat="1" ht="12.75" customHeight="1">
      <c r="A33" s="785" t="s">
        <v>75</v>
      </c>
      <c r="B33" s="362">
        <v>16</v>
      </c>
      <c r="C33" s="181">
        <v>650</v>
      </c>
      <c r="D33" s="181">
        <v>89</v>
      </c>
      <c r="E33" s="191">
        <v>311</v>
      </c>
      <c r="F33" s="181">
        <v>7</v>
      </c>
      <c r="G33" s="181">
        <v>288</v>
      </c>
      <c r="H33" s="181">
        <v>36</v>
      </c>
      <c r="I33" s="191">
        <v>197</v>
      </c>
      <c r="J33" s="190">
        <v>4</v>
      </c>
      <c r="K33" s="181">
        <v>296</v>
      </c>
      <c r="L33" s="181">
        <v>37</v>
      </c>
      <c r="M33" s="191">
        <v>84</v>
      </c>
      <c r="N33" s="181">
        <v>2</v>
      </c>
      <c r="O33" s="181">
        <v>16</v>
      </c>
      <c r="P33" s="181">
        <v>3</v>
      </c>
      <c r="Q33" s="224">
        <v>24</v>
      </c>
      <c r="R33" s="181">
        <v>0</v>
      </c>
      <c r="S33" s="181">
        <v>0</v>
      </c>
      <c r="T33" s="181">
        <v>0</v>
      </c>
      <c r="U33" s="191">
        <v>0</v>
      </c>
      <c r="V33" s="190">
        <v>0</v>
      </c>
      <c r="W33" s="181">
        <v>0</v>
      </c>
      <c r="X33" s="181">
        <v>0</v>
      </c>
      <c r="Y33" s="191">
        <v>0</v>
      </c>
      <c r="Z33" s="181">
        <v>0</v>
      </c>
      <c r="AA33" s="181">
        <v>0</v>
      </c>
      <c r="AB33" s="181">
        <v>0</v>
      </c>
      <c r="AC33" s="191">
        <v>0</v>
      </c>
      <c r="AD33" s="181">
        <v>3</v>
      </c>
      <c r="AE33" s="181">
        <v>50</v>
      </c>
      <c r="AF33" s="181">
        <v>13</v>
      </c>
      <c r="AG33" s="224">
        <v>6</v>
      </c>
      <c r="AH33" s="404"/>
      <c r="AI33" s="404"/>
    </row>
    <row r="34" spans="1:38" s="21" customFormat="1" ht="12.75" customHeight="1">
      <c r="A34" s="785"/>
      <c r="B34" s="355">
        <v>1</v>
      </c>
      <c r="C34" s="341">
        <v>1</v>
      </c>
      <c r="D34" s="341">
        <v>1</v>
      </c>
      <c r="E34" s="342">
        <v>1</v>
      </c>
      <c r="F34" s="131">
        <v>0.4375</v>
      </c>
      <c r="G34" s="131">
        <v>0.44307999999999997</v>
      </c>
      <c r="H34" s="131">
        <v>0.40449000000000002</v>
      </c>
      <c r="I34" s="189">
        <v>0.63344</v>
      </c>
      <c r="J34" s="198">
        <v>0.25</v>
      </c>
      <c r="K34" s="131">
        <v>0.45538000000000001</v>
      </c>
      <c r="L34" s="131">
        <v>0.41572999999999999</v>
      </c>
      <c r="M34" s="189">
        <v>0.27010000000000001</v>
      </c>
      <c r="N34" s="131">
        <v>0.125</v>
      </c>
      <c r="O34" s="131">
        <v>2.462E-2</v>
      </c>
      <c r="P34" s="131">
        <v>3.3709999999999997E-2</v>
      </c>
      <c r="Q34" s="227">
        <v>7.7170000000000002E-2</v>
      </c>
      <c r="R34" s="131" t="s">
        <v>472</v>
      </c>
      <c r="S34" s="131" t="s">
        <v>472</v>
      </c>
      <c r="T34" s="131" t="s">
        <v>472</v>
      </c>
      <c r="U34" s="189" t="s">
        <v>472</v>
      </c>
      <c r="V34" s="198" t="s">
        <v>472</v>
      </c>
      <c r="W34" s="131" t="s">
        <v>472</v>
      </c>
      <c r="X34" s="131" t="s">
        <v>472</v>
      </c>
      <c r="Y34" s="189" t="s">
        <v>472</v>
      </c>
      <c r="Z34" s="131" t="s">
        <v>472</v>
      </c>
      <c r="AA34" s="131" t="s">
        <v>472</v>
      </c>
      <c r="AB34" s="131" t="s">
        <v>472</v>
      </c>
      <c r="AC34" s="189" t="s">
        <v>472</v>
      </c>
      <c r="AD34" s="131">
        <v>0.1875</v>
      </c>
      <c r="AE34" s="131">
        <v>7.6920000000000002E-2</v>
      </c>
      <c r="AF34" s="131">
        <v>0.14607000000000001</v>
      </c>
      <c r="AG34" s="227">
        <v>1.9290000000000002E-2</v>
      </c>
      <c r="AH34" s="404"/>
      <c r="AI34" s="404"/>
    </row>
    <row r="35" spans="1:38" s="21" customFormat="1" ht="12.75" customHeight="1">
      <c r="A35" s="805" t="s">
        <v>76</v>
      </c>
      <c r="B35" s="362">
        <v>9</v>
      </c>
      <c r="C35" s="181">
        <v>181</v>
      </c>
      <c r="D35" s="181">
        <v>41</v>
      </c>
      <c r="E35" s="191">
        <v>307</v>
      </c>
      <c r="F35" s="181">
        <v>8</v>
      </c>
      <c r="G35" s="181">
        <v>149</v>
      </c>
      <c r="H35" s="181">
        <v>36</v>
      </c>
      <c r="I35" s="191">
        <v>299</v>
      </c>
      <c r="J35" s="190">
        <v>0</v>
      </c>
      <c r="K35" s="181">
        <v>0</v>
      </c>
      <c r="L35" s="181">
        <v>0</v>
      </c>
      <c r="M35" s="191">
        <v>0</v>
      </c>
      <c r="N35" s="181">
        <v>0</v>
      </c>
      <c r="O35" s="181">
        <v>0</v>
      </c>
      <c r="P35" s="181">
        <v>0</v>
      </c>
      <c r="Q35" s="224">
        <v>0</v>
      </c>
      <c r="R35" s="181">
        <v>1</v>
      </c>
      <c r="S35" s="181">
        <v>32</v>
      </c>
      <c r="T35" s="181">
        <v>5</v>
      </c>
      <c r="U35" s="191">
        <v>8</v>
      </c>
      <c r="V35" s="190">
        <v>0</v>
      </c>
      <c r="W35" s="181">
        <v>0</v>
      </c>
      <c r="X35" s="181">
        <v>0</v>
      </c>
      <c r="Y35" s="191">
        <v>0</v>
      </c>
      <c r="Z35" s="181">
        <v>0</v>
      </c>
      <c r="AA35" s="181">
        <v>0</v>
      </c>
      <c r="AB35" s="181">
        <v>0</v>
      </c>
      <c r="AC35" s="191">
        <v>0</v>
      </c>
      <c r="AD35" s="181">
        <v>0</v>
      </c>
      <c r="AE35" s="181">
        <v>0</v>
      </c>
      <c r="AF35" s="181">
        <v>0</v>
      </c>
      <c r="AG35" s="224">
        <v>0</v>
      </c>
      <c r="AH35" s="404"/>
      <c r="AI35" s="404"/>
    </row>
    <row r="36" spans="1:38" s="21" customFormat="1" ht="12.75" customHeight="1">
      <c r="A36" s="787"/>
      <c r="B36" s="356">
        <v>1</v>
      </c>
      <c r="C36" s="357">
        <v>1</v>
      </c>
      <c r="D36" s="344">
        <v>1</v>
      </c>
      <c r="E36" s="345">
        <v>1</v>
      </c>
      <c r="F36" s="138">
        <v>0.88888999999999996</v>
      </c>
      <c r="G36" s="146">
        <v>0.82320000000000004</v>
      </c>
      <c r="H36" s="138">
        <v>0.87805</v>
      </c>
      <c r="I36" s="193">
        <v>0.97394000000000003</v>
      </c>
      <c r="J36" s="137" t="s">
        <v>472</v>
      </c>
      <c r="K36" s="138" t="s">
        <v>472</v>
      </c>
      <c r="L36" s="138" t="s">
        <v>472</v>
      </c>
      <c r="M36" s="193" t="s">
        <v>472</v>
      </c>
      <c r="N36" s="341" t="s">
        <v>472</v>
      </c>
      <c r="O36" s="341" t="s">
        <v>472</v>
      </c>
      <c r="P36" s="341" t="s">
        <v>472</v>
      </c>
      <c r="Q36" s="358" t="s">
        <v>472</v>
      </c>
      <c r="R36" s="138">
        <v>0.11111</v>
      </c>
      <c r="S36" s="146">
        <v>0.17680000000000001</v>
      </c>
      <c r="T36" s="138">
        <v>0.12195</v>
      </c>
      <c r="U36" s="193">
        <v>2.606E-2</v>
      </c>
      <c r="V36" s="137" t="s">
        <v>472</v>
      </c>
      <c r="W36" s="138" t="s">
        <v>472</v>
      </c>
      <c r="X36" s="138" t="s">
        <v>472</v>
      </c>
      <c r="Y36" s="193" t="s">
        <v>472</v>
      </c>
      <c r="Z36" s="341" t="s">
        <v>472</v>
      </c>
      <c r="AA36" s="341" t="s">
        <v>472</v>
      </c>
      <c r="AB36" s="341" t="s">
        <v>472</v>
      </c>
      <c r="AC36" s="342" t="s">
        <v>472</v>
      </c>
      <c r="AD36" s="341" t="s">
        <v>472</v>
      </c>
      <c r="AE36" s="341" t="s">
        <v>472</v>
      </c>
      <c r="AF36" s="341" t="s">
        <v>472</v>
      </c>
      <c r="AG36" s="358" t="s">
        <v>472</v>
      </c>
      <c r="AH36" s="404"/>
      <c r="AI36" s="404"/>
    </row>
    <row r="37" spans="1:38" s="21" customFormat="1" ht="12.75" customHeight="1">
      <c r="A37" s="1048" t="s">
        <v>85</v>
      </c>
      <c r="B37" s="359">
        <v>401</v>
      </c>
      <c r="C37" s="184">
        <v>13029</v>
      </c>
      <c r="D37" s="184">
        <v>2054</v>
      </c>
      <c r="E37" s="194">
        <v>7882</v>
      </c>
      <c r="F37" s="184">
        <v>253</v>
      </c>
      <c r="G37" s="184">
        <v>8282</v>
      </c>
      <c r="H37" s="184">
        <v>1339</v>
      </c>
      <c r="I37" s="194">
        <v>5745</v>
      </c>
      <c r="J37" s="184">
        <v>75</v>
      </c>
      <c r="K37" s="184">
        <v>2483</v>
      </c>
      <c r="L37" s="184">
        <v>349</v>
      </c>
      <c r="M37" s="194">
        <v>1252</v>
      </c>
      <c r="N37" s="184">
        <v>56</v>
      </c>
      <c r="O37" s="184">
        <v>1850</v>
      </c>
      <c r="P37" s="184">
        <v>303</v>
      </c>
      <c r="Q37" s="230">
        <v>679</v>
      </c>
      <c r="R37" s="184">
        <v>13</v>
      </c>
      <c r="S37" s="184">
        <v>356</v>
      </c>
      <c r="T37" s="184">
        <v>49</v>
      </c>
      <c r="U37" s="194">
        <v>189</v>
      </c>
      <c r="V37" s="184">
        <v>1</v>
      </c>
      <c r="W37" s="184">
        <v>8</v>
      </c>
      <c r="X37" s="184">
        <v>1</v>
      </c>
      <c r="Y37" s="194">
        <v>11</v>
      </c>
      <c r="Z37" s="184">
        <v>0</v>
      </c>
      <c r="AA37" s="184">
        <v>0</v>
      </c>
      <c r="AB37" s="184">
        <v>0</v>
      </c>
      <c r="AC37" s="194">
        <v>0</v>
      </c>
      <c r="AD37" s="184">
        <v>3</v>
      </c>
      <c r="AE37" s="184">
        <v>50</v>
      </c>
      <c r="AF37" s="184">
        <v>13</v>
      </c>
      <c r="AG37" s="230">
        <v>6</v>
      </c>
      <c r="AH37" s="404"/>
      <c r="AI37" s="404"/>
    </row>
    <row r="38" spans="1:38" ht="12.75" customHeight="1" thickBot="1">
      <c r="A38" s="1049"/>
      <c r="B38" s="360">
        <v>1</v>
      </c>
      <c r="C38" s="348">
        <v>1</v>
      </c>
      <c r="D38" s="348">
        <v>1</v>
      </c>
      <c r="E38" s="349">
        <v>1</v>
      </c>
      <c r="F38" s="350">
        <v>0.63092000000000004</v>
      </c>
      <c r="G38" s="350">
        <v>0.63566</v>
      </c>
      <c r="H38" s="350">
        <v>0.65190000000000003</v>
      </c>
      <c r="I38" s="351">
        <v>0.72887999999999997</v>
      </c>
      <c r="J38" s="352">
        <v>0.18703</v>
      </c>
      <c r="K38" s="350">
        <v>0.19056999999999999</v>
      </c>
      <c r="L38" s="350">
        <v>0.16991000000000001</v>
      </c>
      <c r="M38" s="351">
        <v>0.15884000000000001</v>
      </c>
      <c r="N38" s="350">
        <v>0.13965</v>
      </c>
      <c r="O38" s="350">
        <v>0.14199000000000001</v>
      </c>
      <c r="P38" s="350">
        <v>0.14752000000000001</v>
      </c>
      <c r="Q38" s="353">
        <v>8.6150000000000004E-2</v>
      </c>
      <c r="R38" s="350">
        <v>3.2419999999999997E-2</v>
      </c>
      <c r="S38" s="350">
        <v>2.7320000000000001E-2</v>
      </c>
      <c r="T38" s="350">
        <v>2.3859999999999999E-2</v>
      </c>
      <c r="U38" s="351">
        <v>2.3980000000000001E-2</v>
      </c>
      <c r="V38" s="352">
        <v>2.49E-3</v>
      </c>
      <c r="W38" s="350">
        <v>6.0999999999999997E-4</v>
      </c>
      <c r="X38" s="350">
        <v>4.8999999999999998E-4</v>
      </c>
      <c r="Y38" s="351">
        <v>1.4E-3</v>
      </c>
      <c r="Z38" s="350" t="s">
        <v>472</v>
      </c>
      <c r="AA38" s="350" t="s">
        <v>472</v>
      </c>
      <c r="AB38" s="350" t="s">
        <v>472</v>
      </c>
      <c r="AC38" s="351" t="s">
        <v>472</v>
      </c>
      <c r="AD38" s="350">
        <v>7.4799999999999997E-3</v>
      </c>
      <c r="AE38" s="350">
        <v>3.8400000000000001E-3</v>
      </c>
      <c r="AF38" s="350">
        <v>6.3299999999999997E-3</v>
      </c>
      <c r="AG38" s="353">
        <v>7.6000000000000004E-4</v>
      </c>
      <c r="AH38" s="403"/>
      <c r="AL38" s="20"/>
    </row>
    <row r="39" spans="1:38" s="402" customFormat="1">
      <c r="AI39" s="403"/>
      <c r="AJ39" s="403"/>
      <c r="AK39" s="403"/>
      <c r="AL39" s="403"/>
    </row>
    <row r="40" spans="1:38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R40" s="539" t="str">
        <f>"Anmerkungen. Datengrundlage: Volkshochschul-Statistik "&amp;Hilfswerte!B1&amp;"; Basis: "&amp;Tabelle1!$C$36&amp;" vhs."</f>
        <v>Anmerkungen. Datengrundlage: Volkshochschul-Statistik 2023; Basis: 822 vhs.</v>
      </c>
      <c r="AI40" s="645"/>
      <c r="AJ40" s="645"/>
      <c r="AK40" s="645"/>
      <c r="AL40" s="645"/>
    </row>
    <row r="41" spans="1:38" s="402" customFormat="1">
      <c r="AI41" s="403"/>
      <c r="AJ41" s="403"/>
      <c r="AK41" s="403"/>
      <c r="AL41" s="403"/>
    </row>
    <row r="42" spans="1:38" s="402" customFormat="1">
      <c r="A42" s="547" t="s">
        <v>545</v>
      </c>
      <c r="B42" s="545"/>
      <c r="C42" s="545"/>
      <c r="D42" s="545"/>
      <c r="E42" s="545"/>
      <c r="F42" s="545"/>
      <c r="R42" s="547" t="s">
        <v>545</v>
      </c>
      <c r="S42" s="545"/>
      <c r="T42" s="545"/>
      <c r="U42" s="545"/>
      <c r="V42" s="545"/>
      <c r="W42" s="545"/>
      <c r="AI42" s="403"/>
      <c r="AJ42" s="403"/>
      <c r="AK42" s="403"/>
      <c r="AL42" s="403"/>
    </row>
    <row r="43" spans="1:38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R43" s="547" t="s">
        <v>546</v>
      </c>
      <c r="S43" s="545"/>
      <c r="T43" s="545"/>
      <c r="U43" s="545"/>
      <c r="X43" s="775" t="s">
        <v>541</v>
      </c>
      <c r="Y43" s="775"/>
      <c r="Z43" s="775"/>
      <c r="AH43" s="403"/>
      <c r="AI43" s="403"/>
      <c r="AJ43" s="403"/>
      <c r="AK43" s="403"/>
    </row>
    <row r="44" spans="1:38" s="402" customFormat="1">
      <c r="A44" s="548"/>
      <c r="B44" s="545"/>
      <c r="C44" s="545"/>
      <c r="D44" s="545"/>
      <c r="E44" s="545"/>
      <c r="F44" s="545"/>
      <c r="R44" s="548"/>
      <c r="S44" s="545"/>
      <c r="T44" s="545"/>
      <c r="U44" s="545"/>
      <c r="V44" s="545"/>
      <c r="W44" s="545"/>
      <c r="AI44" s="403"/>
      <c r="AJ44" s="403"/>
      <c r="AK44" s="403"/>
      <c r="AL44" s="403"/>
    </row>
    <row r="45" spans="1:38" s="402" customFormat="1">
      <c r="A45" s="766" t="s">
        <v>547</v>
      </c>
      <c r="B45" s="766"/>
      <c r="C45" s="766"/>
      <c r="D45" s="766"/>
      <c r="E45" s="766"/>
      <c r="F45" s="545"/>
      <c r="R45" s="766" t="s">
        <v>547</v>
      </c>
      <c r="S45" s="766"/>
      <c r="T45" s="766"/>
      <c r="U45" s="766"/>
      <c r="V45" s="766"/>
      <c r="W45" s="545"/>
      <c r="AI45" s="403"/>
      <c r="AJ45" s="403"/>
      <c r="AK45" s="403"/>
      <c r="AL45" s="403"/>
    </row>
  </sheetData>
  <mergeCells count="34">
    <mergeCell ref="A45:E45"/>
    <mergeCell ref="R45:V45"/>
    <mergeCell ref="A27:A28"/>
    <mergeCell ref="A35:A36"/>
    <mergeCell ref="A37:A38"/>
    <mergeCell ref="A29:A30"/>
    <mergeCell ref="A31:A32"/>
    <mergeCell ref="A33:A34"/>
    <mergeCell ref="E43:G43"/>
    <mergeCell ref="A1:Q1"/>
    <mergeCell ref="B2:E3"/>
    <mergeCell ref="F2:Q2"/>
    <mergeCell ref="R2:AG2"/>
    <mergeCell ref="F3:I3"/>
    <mergeCell ref="J3:M3"/>
    <mergeCell ref="N3:Q3"/>
    <mergeCell ref="R3:U3"/>
    <mergeCell ref="V3:Y3"/>
    <mergeCell ref="R1:AG1"/>
    <mergeCell ref="X43:Z43"/>
    <mergeCell ref="Z3:AC3"/>
    <mergeCell ref="AD3:AG3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</mergeCells>
  <conditionalFormatting sqref="A6 A8 A10 A12 A14 A16 A18 A20 A22 A24 A26 A28 A30 A32 A34 A36">
    <cfRule type="cellIs" dxfId="193" priority="8" stopIfTrue="1" operator="equal">
      <formula>1</formula>
    </cfRule>
  </conditionalFormatting>
  <conditionalFormatting sqref="A6:Q6 A8:Q8 A10:Q10 A12:Q12 A14:Q14 A16:Q16 A18:Q18 A20:Q20 A22:Q22 A24:Q24 A26:Q26 A28:Q28 A30:Q30 A32:Q32 A34:Q34 A36:Q36 A38:AG38">
    <cfRule type="cellIs" dxfId="192" priority="9" stopIfTrue="1" operator="lessThan">
      <formula>0.0005</formula>
    </cfRule>
  </conditionalFormatting>
  <conditionalFormatting sqref="A5:AG5 B7:AG7 A9:AG9 A11:AG11 A13:AG13 A15:AG15 A17:AG17 A19:AG19 A21:AG21 A23:AG23 A25:AG25 A27:AG27 A29:AG29 A31:AG31 A33:AG33 A35:AG35 A37:AG37">
    <cfRule type="cellIs" dxfId="191" priority="2" stopIfTrue="1" operator="equal">
      <formula>0</formula>
    </cfRule>
  </conditionalFormatting>
  <conditionalFormatting sqref="R6:AG6 R8:AG8 R10:AG10 R12:AG12 R14:AG14 R16:AG16 R18:AG18 R20:AG20 R22:AG22 R24:AG24 R26:AG26 R28:AG28 R30:AG30 R32:AG32 R34:AG34 R36:AG36">
    <cfRule type="cellIs" dxfId="190" priority="1" stopIfTrue="1" operator="lessThan">
      <formula>0.0005</formula>
    </cfRule>
  </conditionalFormatting>
  <conditionalFormatting sqref="AL5:IU5 AL7:IU7 AL9:IU9 AL11:IU11 AL13:IU13 AL15:IU15 AL17:IU17 AL19:IU19 AL21:IU21 AL23:IU23 AL25:IU25 AL27:IU27 AL29:IU29 AL31:IU31 AL33:IU33 AL35:IU35 AL37:IU37">
    <cfRule type="cellIs" dxfId="189" priority="12" stopIfTrue="1" operator="equal">
      <formula>0</formula>
    </cfRule>
  </conditionalFormatting>
  <conditionalFormatting sqref="AL6:IU6 AL8:IU8 AL10:IU10 AL12:IU12 AL14:IU14 AL16:IU16 AL18:IU18 AL20:IU20 AL22:IU22 AL24:IU24 AL26:IU26 AL28:IU28 AL30:IU30 AL32:IU32 AL34:IU34 AL36:IU36 AL38:IU38">
    <cfRule type="cellIs" dxfId="188" priority="11" stopIfTrue="1" operator="lessThan">
      <formula>0.0005</formula>
    </cfRule>
  </conditionalFormatting>
  <hyperlinks>
    <hyperlink ref="E43" r:id="rId1" xr:uid="{B4F632D9-1923-4F77-B1E8-E1B99B0049C8}"/>
    <hyperlink ref="E43:G43" r:id="rId2" display="http://dx.doi.org/10.4232/1.14582 " xr:uid="{BA09860B-CF5E-449A-BFBD-2634B2867280}"/>
    <hyperlink ref="X43" r:id="rId3" xr:uid="{63D7E3DA-49C0-4E97-8605-0AD8C7549E62}"/>
    <hyperlink ref="X43:Z43" r:id="rId4" display="http://dx.doi.org/10.4232/1.14582 " xr:uid="{AA1685FF-161B-41A9-BD6B-04669CC473EC}"/>
    <hyperlink ref="A45" r:id="rId5" display="Publikation und Tabellen stehen unter der Lizenz CC BY-SA DEED 4.0." xr:uid="{3604DE3C-2105-4283-AD36-31B173897B35}"/>
    <hyperlink ref="A45:E45" r:id="rId6" display="Die Tabellen stehen unter der Lizenz CC BY-SA DEED 4.0." xr:uid="{737EFBCB-BCDB-42D0-AFD6-006265C197D7}"/>
    <hyperlink ref="R45" r:id="rId7" display="Publikation und Tabellen stehen unter der Lizenz CC BY-SA DEED 4.0." xr:uid="{6D5AAAF2-24BF-4EA4-941B-5736DA13D1C8}"/>
    <hyperlink ref="R45:V45" r:id="rId8" display="Die Tabellen stehen unter der Lizenz CC BY-SA DEED 4.0." xr:uid="{C8F9FD22-93C6-4FCB-9A68-DFCA4FEF445C}"/>
  </hyperlinks>
  <pageMargins left="0.78740157480314965" right="0.78740157480314965" top="0.98425196850393704" bottom="0.98425196850393704" header="0.51181102362204722" footer="0.51181102362204722"/>
  <pageSetup paperSize="9" scale="68" fitToWidth="2" fitToHeight="2" orientation="landscape" r:id="rId9"/>
  <headerFooter scaleWithDoc="0" alignWithMargins="0"/>
  <colBreaks count="1" manualBreakCount="1">
    <brk id="17" max="1048575" man="1"/>
  </colBreaks>
  <legacyDrawingHF r:id="rId1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67ED-D1BF-4938-9547-90D32F0BE7F0}">
  <dimension ref="A1:AD45"/>
  <sheetViews>
    <sheetView view="pageBreakPreview" zoomScaleNormal="100" zoomScaleSheetLayoutView="100" workbookViewId="0">
      <selection activeCell="N45" sqref="N45:R45"/>
    </sheetView>
  </sheetViews>
  <sheetFormatPr baseColWidth="10" defaultRowHeight="12.75"/>
  <cols>
    <col min="1" max="1" width="16.140625" style="20" customWidth="1"/>
    <col min="2" max="13" width="9.140625" style="20" customWidth="1"/>
    <col min="14" max="14" width="16" style="20" customWidth="1"/>
    <col min="15" max="26" width="9.140625" style="20" customWidth="1"/>
    <col min="27" max="27" width="2.7109375" style="403" customWidth="1"/>
    <col min="28" max="28" width="7.5703125" style="27" customWidth="1"/>
    <col min="29" max="29" width="8" style="27" customWidth="1"/>
    <col min="30" max="16384" width="11.42578125" style="20"/>
  </cols>
  <sheetData>
    <row r="1" spans="1:30" s="19" customFormat="1" ht="37.5" customHeight="1" thickBot="1">
      <c r="A1" s="1050" t="str">
        <f>"Tabelle 20: Selbstveranstaltete Ausstellungen nach Ländern und Programmbereichen " &amp;Hilfswerte!B1</f>
        <v>Tabelle 20: Selbstveranstaltete Ausstellungen nach Ländern und Programmbereichen 2023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2"/>
      <c r="N1" s="1050" t="str">
        <f>"noch Tabelle 20: Selbstveranstaltete Ausstellungen nach Ländern und Programmbereichen " &amp;Hilfswerte!B1</f>
        <v>noch Tabelle 20: Selbstveranstaltete Ausstellungen nach Ländern und Programmbereichen 2023</v>
      </c>
      <c r="O1" s="1051"/>
      <c r="P1" s="1051"/>
      <c r="Q1" s="1051"/>
      <c r="R1" s="1051"/>
      <c r="S1" s="1051"/>
      <c r="T1" s="1051"/>
      <c r="U1" s="1051"/>
      <c r="V1" s="1051"/>
      <c r="W1" s="1051"/>
      <c r="X1" s="1051"/>
      <c r="Y1" s="1051"/>
      <c r="Z1" s="1052"/>
      <c r="AA1" s="558"/>
      <c r="AB1" s="34"/>
      <c r="AC1" s="34"/>
    </row>
    <row r="2" spans="1:30" s="19" customFormat="1" ht="25.5" customHeight="1">
      <c r="A2" s="789" t="s">
        <v>12</v>
      </c>
      <c r="B2" s="798" t="s">
        <v>24</v>
      </c>
      <c r="C2" s="799"/>
      <c r="D2" s="880"/>
      <c r="E2" s="875" t="s">
        <v>54</v>
      </c>
      <c r="F2" s="1039"/>
      <c r="G2" s="1039"/>
      <c r="H2" s="1039"/>
      <c r="I2" s="1039"/>
      <c r="J2" s="1039"/>
      <c r="K2" s="1039"/>
      <c r="L2" s="1039"/>
      <c r="M2" s="1053"/>
      <c r="N2" s="806" t="s">
        <v>12</v>
      </c>
      <c r="O2" s="798" t="s">
        <v>54</v>
      </c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879"/>
      <c r="AA2" s="550"/>
    </row>
    <row r="3" spans="1:30" s="40" customFormat="1" ht="51" customHeight="1">
      <c r="A3" s="790"/>
      <c r="B3" s="846"/>
      <c r="C3" s="874"/>
      <c r="D3" s="874"/>
      <c r="E3" s="853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1054"/>
      <c r="N3" s="807"/>
      <c r="O3" s="853" t="s">
        <v>20</v>
      </c>
      <c r="P3" s="853"/>
      <c r="Q3" s="853"/>
      <c r="R3" s="794" t="s">
        <v>352</v>
      </c>
      <c r="S3" s="853"/>
      <c r="T3" s="873"/>
      <c r="U3" s="853" t="s">
        <v>38</v>
      </c>
      <c r="V3" s="853"/>
      <c r="W3" s="853"/>
      <c r="X3" s="793" t="s">
        <v>39</v>
      </c>
      <c r="Y3" s="793"/>
      <c r="Z3" s="795"/>
      <c r="AA3" s="562"/>
    </row>
    <row r="4" spans="1:30" ht="25.5" customHeight="1">
      <c r="A4" s="790"/>
      <c r="B4" s="648" t="s">
        <v>6</v>
      </c>
      <c r="C4" s="648" t="s">
        <v>299</v>
      </c>
      <c r="D4" s="582" t="s">
        <v>300</v>
      </c>
      <c r="E4" s="648" t="s">
        <v>6</v>
      </c>
      <c r="F4" s="648" t="s">
        <v>299</v>
      </c>
      <c r="G4" s="588" t="s">
        <v>300</v>
      </c>
      <c r="H4" s="648" t="s">
        <v>6</v>
      </c>
      <c r="I4" s="648" t="s">
        <v>299</v>
      </c>
      <c r="J4" s="588" t="s">
        <v>300</v>
      </c>
      <c r="K4" s="648" t="s">
        <v>6</v>
      </c>
      <c r="L4" s="648" t="s">
        <v>299</v>
      </c>
      <c r="M4" s="649" t="s">
        <v>300</v>
      </c>
      <c r="N4" s="807"/>
      <c r="O4" s="582" t="s">
        <v>6</v>
      </c>
      <c r="P4" s="582" t="s">
        <v>299</v>
      </c>
      <c r="Q4" s="580" t="s">
        <v>300</v>
      </c>
      <c r="R4" s="611" t="s">
        <v>6</v>
      </c>
      <c r="S4" s="582" t="s">
        <v>299</v>
      </c>
      <c r="T4" s="582" t="s">
        <v>300</v>
      </c>
      <c r="U4" s="582" t="s">
        <v>6</v>
      </c>
      <c r="V4" s="582" t="s">
        <v>299</v>
      </c>
      <c r="W4" s="580" t="s">
        <v>300</v>
      </c>
      <c r="X4" s="611" t="s">
        <v>6</v>
      </c>
      <c r="Y4" s="582" t="s">
        <v>299</v>
      </c>
      <c r="Z4" s="584" t="s">
        <v>300</v>
      </c>
      <c r="AA4" s="402"/>
      <c r="AB4" s="20"/>
      <c r="AC4" s="20"/>
      <c r="AD4" s="21"/>
    </row>
    <row r="5" spans="1:30" s="21" customFormat="1" ht="12.75" customHeight="1">
      <c r="A5" s="802" t="s">
        <v>61</v>
      </c>
      <c r="B5" s="338">
        <v>299</v>
      </c>
      <c r="C5" s="337">
        <v>13805</v>
      </c>
      <c r="D5" s="337">
        <v>211032</v>
      </c>
      <c r="E5" s="338">
        <v>77</v>
      </c>
      <c r="F5" s="337">
        <v>3280</v>
      </c>
      <c r="G5" s="231">
        <v>52787</v>
      </c>
      <c r="H5" s="338">
        <v>215</v>
      </c>
      <c r="I5" s="337">
        <v>10422</v>
      </c>
      <c r="J5" s="231">
        <v>155906</v>
      </c>
      <c r="K5" s="338">
        <v>4</v>
      </c>
      <c r="L5" s="337">
        <v>71</v>
      </c>
      <c r="M5" s="339">
        <v>1622</v>
      </c>
      <c r="N5" s="802" t="s">
        <v>61</v>
      </c>
      <c r="O5" s="190">
        <v>0</v>
      </c>
      <c r="P5" s="181">
        <v>0</v>
      </c>
      <c r="Q5" s="191">
        <v>0</v>
      </c>
      <c r="R5" s="181">
        <v>0</v>
      </c>
      <c r="S5" s="181">
        <v>0</v>
      </c>
      <c r="T5" s="181">
        <v>0</v>
      </c>
      <c r="U5" s="190">
        <v>2</v>
      </c>
      <c r="V5" s="181">
        <v>2</v>
      </c>
      <c r="W5" s="191">
        <v>672</v>
      </c>
      <c r="X5" s="181">
        <v>1</v>
      </c>
      <c r="Y5" s="181">
        <v>30</v>
      </c>
      <c r="Z5" s="224">
        <v>45</v>
      </c>
      <c r="AA5" s="404"/>
    </row>
    <row r="6" spans="1:30" s="21" customFormat="1" ht="12.75" customHeight="1">
      <c r="A6" s="785"/>
      <c r="B6" s="340">
        <v>1</v>
      </c>
      <c r="C6" s="341">
        <v>1</v>
      </c>
      <c r="D6" s="341">
        <v>1</v>
      </c>
      <c r="E6" s="145">
        <v>0.25752999999999998</v>
      </c>
      <c r="F6" s="146">
        <v>0.23760000000000001</v>
      </c>
      <c r="G6" s="147">
        <v>0.25013999999999997</v>
      </c>
      <c r="H6" s="145">
        <v>0.71906000000000003</v>
      </c>
      <c r="I6" s="146">
        <v>0.75494000000000006</v>
      </c>
      <c r="J6" s="147">
        <v>0.73877999999999999</v>
      </c>
      <c r="K6" s="145">
        <v>1.338E-2</v>
      </c>
      <c r="L6" s="146">
        <v>5.1399999999999996E-3</v>
      </c>
      <c r="M6" s="148">
        <v>7.6899999999999998E-3</v>
      </c>
      <c r="N6" s="785"/>
      <c r="O6" s="145" t="s">
        <v>472</v>
      </c>
      <c r="P6" s="146" t="s">
        <v>472</v>
      </c>
      <c r="Q6" s="147" t="s">
        <v>472</v>
      </c>
      <c r="R6" s="146" t="s">
        <v>472</v>
      </c>
      <c r="S6" s="146" t="s">
        <v>472</v>
      </c>
      <c r="T6" s="146" t="s">
        <v>472</v>
      </c>
      <c r="U6" s="145">
        <v>6.6899999999999998E-3</v>
      </c>
      <c r="V6" s="146">
        <v>1.3999999999999999E-4</v>
      </c>
      <c r="W6" s="147">
        <v>3.1800000000000001E-3</v>
      </c>
      <c r="X6" s="146">
        <v>3.3400000000000001E-3</v>
      </c>
      <c r="Y6" s="146">
        <v>2.1700000000000001E-3</v>
      </c>
      <c r="Z6" s="148">
        <v>2.1000000000000001E-4</v>
      </c>
      <c r="AA6" s="404"/>
    </row>
    <row r="7" spans="1:30" s="21" customFormat="1" ht="12.75" customHeight="1">
      <c r="A7" s="785" t="s">
        <v>62</v>
      </c>
      <c r="B7" s="190">
        <v>235</v>
      </c>
      <c r="C7" s="181">
        <v>3659</v>
      </c>
      <c r="D7" s="181">
        <v>95170</v>
      </c>
      <c r="E7" s="186">
        <v>51</v>
      </c>
      <c r="F7" s="199">
        <v>789</v>
      </c>
      <c r="G7" s="187">
        <v>17720</v>
      </c>
      <c r="H7" s="186">
        <v>180</v>
      </c>
      <c r="I7" s="199">
        <v>2866</v>
      </c>
      <c r="J7" s="187">
        <v>77415</v>
      </c>
      <c r="K7" s="186">
        <v>0</v>
      </c>
      <c r="L7" s="199">
        <v>0</v>
      </c>
      <c r="M7" s="244">
        <v>0</v>
      </c>
      <c r="N7" s="1055" t="s">
        <v>62</v>
      </c>
      <c r="O7" s="186">
        <v>0</v>
      </c>
      <c r="P7" s="199">
        <v>0</v>
      </c>
      <c r="Q7" s="187">
        <v>0</v>
      </c>
      <c r="R7" s="199">
        <v>4</v>
      </c>
      <c r="S7" s="199">
        <v>4</v>
      </c>
      <c r="T7" s="199">
        <v>35</v>
      </c>
      <c r="U7" s="186">
        <v>0</v>
      </c>
      <c r="V7" s="199">
        <v>0</v>
      </c>
      <c r="W7" s="187">
        <v>0</v>
      </c>
      <c r="X7" s="199">
        <v>0</v>
      </c>
      <c r="Y7" s="199">
        <v>0</v>
      </c>
      <c r="Z7" s="244">
        <v>0</v>
      </c>
      <c r="AA7" s="404"/>
    </row>
    <row r="8" spans="1:30" s="21" customFormat="1" ht="12.75" customHeight="1">
      <c r="A8" s="785"/>
      <c r="B8" s="340">
        <v>1</v>
      </c>
      <c r="C8" s="341">
        <v>1</v>
      </c>
      <c r="D8" s="341">
        <v>1</v>
      </c>
      <c r="E8" s="198">
        <v>0.21701999999999999</v>
      </c>
      <c r="F8" s="131">
        <v>0.21562999999999999</v>
      </c>
      <c r="G8" s="189">
        <v>0.18618999999999999</v>
      </c>
      <c r="H8" s="198">
        <v>0.76595999999999997</v>
      </c>
      <c r="I8" s="131">
        <v>0.78327000000000002</v>
      </c>
      <c r="J8" s="189">
        <v>0.81344000000000005</v>
      </c>
      <c r="K8" s="198" t="s">
        <v>472</v>
      </c>
      <c r="L8" s="131" t="s">
        <v>472</v>
      </c>
      <c r="M8" s="227" t="s">
        <v>472</v>
      </c>
      <c r="N8" s="1055"/>
      <c r="O8" s="198" t="s">
        <v>472</v>
      </c>
      <c r="P8" s="131" t="s">
        <v>472</v>
      </c>
      <c r="Q8" s="189" t="s">
        <v>472</v>
      </c>
      <c r="R8" s="131">
        <v>1.702E-2</v>
      </c>
      <c r="S8" s="131">
        <v>1.09E-3</v>
      </c>
      <c r="T8" s="131">
        <v>3.6999999999999999E-4</v>
      </c>
      <c r="U8" s="198" t="s">
        <v>472</v>
      </c>
      <c r="V8" s="131" t="s">
        <v>472</v>
      </c>
      <c r="W8" s="189" t="s">
        <v>472</v>
      </c>
      <c r="X8" s="131" t="s">
        <v>472</v>
      </c>
      <c r="Y8" s="131" t="s">
        <v>472</v>
      </c>
      <c r="Z8" s="227" t="s">
        <v>472</v>
      </c>
      <c r="AA8" s="404"/>
    </row>
    <row r="9" spans="1:30" s="21" customFormat="1" ht="12.75" customHeight="1">
      <c r="A9" s="785" t="s">
        <v>63</v>
      </c>
      <c r="B9" s="190">
        <v>21</v>
      </c>
      <c r="C9" s="181">
        <v>1272</v>
      </c>
      <c r="D9" s="181">
        <v>8282</v>
      </c>
      <c r="E9" s="186">
        <v>8</v>
      </c>
      <c r="F9" s="199">
        <v>367</v>
      </c>
      <c r="G9" s="187">
        <v>2800</v>
      </c>
      <c r="H9" s="186">
        <v>13</v>
      </c>
      <c r="I9" s="199">
        <v>905</v>
      </c>
      <c r="J9" s="187">
        <v>5482</v>
      </c>
      <c r="K9" s="186">
        <v>0</v>
      </c>
      <c r="L9" s="199">
        <v>0</v>
      </c>
      <c r="M9" s="244">
        <v>0</v>
      </c>
      <c r="N9" s="785" t="s">
        <v>63</v>
      </c>
      <c r="O9" s="186">
        <v>0</v>
      </c>
      <c r="P9" s="199">
        <v>0</v>
      </c>
      <c r="Q9" s="187">
        <v>0</v>
      </c>
      <c r="R9" s="199">
        <v>0</v>
      </c>
      <c r="S9" s="199">
        <v>0</v>
      </c>
      <c r="T9" s="199">
        <v>0</v>
      </c>
      <c r="U9" s="186">
        <v>0</v>
      </c>
      <c r="V9" s="199">
        <v>0</v>
      </c>
      <c r="W9" s="187">
        <v>0</v>
      </c>
      <c r="X9" s="199">
        <v>0</v>
      </c>
      <c r="Y9" s="199">
        <v>0</v>
      </c>
      <c r="Z9" s="244">
        <v>0</v>
      </c>
      <c r="AA9" s="404"/>
    </row>
    <row r="10" spans="1:30" s="21" customFormat="1" ht="12.75" customHeight="1">
      <c r="A10" s="785"/>
      <c r="B10" s="340">
        <v>1</v>
      </c>
      <c r="C10" s="341">
        <v>1</v>
      </c>
      <c r="D10" s="341">
        <v>1</v>
      </c>
      <c r="E10" s="198">
        <v>0.38095000000000001</v>
      </c>
      <c r="F10" s="131">
        <v>0.28852</v>
      </c>
      <c r="G10" s="189">
        <v>0.33807999999999999</v>
      </c>
      <c r="H10" s="198">
        <v>0.61904999999999999</v>
      </c>
      <c r="I10" s="131">
        <v>0.71148</v>
      </c>
      <c r="J10" s="189">
        <v>0.66191999999999995</v>
      </c>
      <c r="K10" s="198" t="s">
        <v>472</v>
      </c>
      <c r="L10" s="131" t="s">
        <v>472</v>
      </c>
      <c r="M10" s="227" t="s">
        <v>472</v>
      </c>
      <c r="N10" s="785"/>
      <c r="O10" s="198" t="s">
        <v>472</v>
      </c>
      <c r="P10" s="131" t="s">
        <v>472</v>
      </c>
      <c r="Q10" s="189" t="s">
        <v>472</v>
      </c>
      <c r="R10" s="131" t="s">
        <v>472</v>
      </c>
      <c r="S10" s="131" t="s">
        <v>472</v>
      </c>
      <c r="T10" s="131" t="s">
        <v>472</v>
      </c>
      <c r="U10" s="198" t="s">
        <v>472</v>
      </c>
      <c r="V10" s="131" t="s">
        <v>472</v>
      </c>
      <c r="W10" s="189" t="s">
        <v>472</v>
      </c>
      <c r="X10" s="131" t="s">
        <v>472</v>
      </c>
      <c r="Y10" s="131" t="s">
        <v>472</v>
      </c>
      <c r="Z10" s="227" t="s">
        <v>472</v>
      </c>
      <c r="AA10" s="404"/>
    </row>
    <row r="11" spans="1:30" s="21" customFormat="1" ht="12.75" customHeight="1">
      <c r="A11" s="785" t="s">
        <v>64</v>
      </c>
      <c r="B11" s="190">
        <v>36</v>
      </c>
      <c r="C11" s="181">
        <v>2953</v>
      </c>
      <c r="D11" s="181">
        <v>10304</v>
      </c>
      <c r="E11" s="186">
        <v>23</v>
      </c>
      <c r="F11" s="199">
        <v>2259</v>
      </c>
      <c r="G11" s="187">
        <v>4163</v>
      </c>
      <c r="H11" s="186">
        <v>13</v>
      </c>
      <c r="I11" s="199">
        <v>694</v>
      </c>
      <c r="J11" s="187">
        <v>6141</v>
      </c>
      <c r="K11" s="186">
        <v>0</v>
      </c>
      <c r="L11" s="199">
        <v>0</v>
      </c>
      <c r="M11" s="244">
        <v>0</v>
      </c>
      <c r="N11" s="785" t="s">
        <v>64</v>
      </c>
      <c r="O11" s="186">
        <v>0</v>
      </c>
      <c r="P11" s="199">
        <v>0</v>
      </c>
      <c r="Q11" s="187">
        <v>0</v>
      </c>
      <c r="R11" s="199">
        <v>0</v>
      </c>
      <c r="S11" s="199">
        <v>0</v>
      </c>
      <c r="T11" s="199">
        <v>0</v>
      </c>
      <c r="U11" s="186">
        <v>0</v>
      </c>
      <c r="V11" s="199">
        <v>0</v>
      </c>
      <c r="W11" s="187">
        <v>0</v>
      </c>
      <c r="X11" s="199">
        <v>0</v>
      </c>
      <c r="Y11" s="199">
        <v>0</v>
      </c>
      <c r="Z11" s="244">
        <v>0</v>
      </c>
      <c r="AA11" s="404"/>
    </row>
    <row r="12" spans="1:30" s="21" customFormat="1" ht="12.75" customHeight="1">
      <c r="A12" s="785"/>
      <c r="B12" s="340">
        <v>1</v>
      </c>
      <c r="C12" s="341">
        <v>1</v>
      </c>
      <c r="D12" s="341">
        <v>1</v>
      </c>
      <c r="E12" s="198">
        <v>0.63888999999999996</v>
      </c>
      <c r="F12" s="131">
        <v>0.76497999999999999</v>
      </c>
      <c r="G12" s="189">
        <v>0.40401999999999999</v>
      </c>
      <c r="H12" s="198">
        <v>0.36110999999999999</v>
      </c>
      <c r="I12" s="131">
        <v>0.23502000000000001</v>
      </c>
      <c r="J12" s="189">
        <v>0.59597999999999995</v>
      </c>
      <c r="K12" s="198" t="s">
        <v>472</v>
      </c>
      <c r="L12" s="131" t="s">
        <v>472</v>
      </c>
      <c r="M12" s="227" t="s">
        <v>472</v>
      </c>
      <c r="N12" s="785"/>
      <c r="O12" s="198" t="s">
        <v>472</v>
      </c>
      <c r="P12" s="131" t="s">
        <v>472</v>
      </c>
      <c r="Q12" s="189" t="s">
        <v>472</v>
      </c>
      <c r="R12" s="131" t="s">
        <v>472</v>
      </c>
      <c r="S12" s="131" t="s">
        <v>472</v>
      </c>
      <c r="T12" s="131" t="s">
        <v>472</v>
      </c>
      <c r="U12" s="198" t="s">
        <v>472</v>
      </c>
      <c r="V12" s="131" t="s">
        <v>472</v>
      </c>
      <c r="W12" s="189" t="s">
        <v>472</v>
      </c>
      <c r="X12" s="131" t="s">
        <v>472</v>
      </c>
      <c r="Y12" s="131" t="s">
        <v>472</v>
      </c>
      <c r="Z12" s="227" t="s">
        <v>472</v>
      </c>
      <c r="AA12" s="404"/>
    </row>
    <row r="13" spans="1:30" s="21" customFormat="1" ht="12.75" customHeight="1">
      <c r="A13" s="785" t="s">
        <v>65</v>
      </c>
      <c r="B13" s="190">
        <v>5</v>
      </c>
      <c r="C13" s="181">
        <v>116</v>
      </c>
      <c r="D13" s="181">
        <v>1562</v>
      </c>
      <c r="E13" s="186">
        <v>2</v>
      </c>
      <c r="F13" s="199">
        <v>36</v>
      </c>
      <c r="G13" s="187">
        <v>615</v>
      </c>
      <c r="H13" s="186">
        <v>1</v>
      </c>
      <c r="I13" s="199">
        <v>22</v>
      </c>
      <c r="J13" s="187">
        <v>200</v>
      </c>
      <c r="K13" s="186">
        <v>1</v>
      </c>
      <c r="L13" s="199">
        <v>38</v>
      </c>
      <c r="M13" s="244">
        <v>622</v>
      </c>
      <c r="N13" s="785" t="s">
        <v>65</v>
      </c>
      <c r="O13" s="186">
        <v>0</v>
      </c>
      <c r="P13" s="199">
        <v>0</v>
      </c>
      <c r="Q13" s="187">
        <v>0</v>
      </c>
      <c r="R13" s="199">
        <v>1</v>
      </c>
      <c r="S13" s="199">
        <v>20</v>
      </c>
      <c r="T13" s="199">
        <v>125</v>
      </c>
      <c r="U13" s="186">
        <v>0</v>
      </c>
      <c r="V13" s="199">
        <v>0</v>
      </c>
      <c r="W13" s="187">
        <v>0</v>
      </c>
      <c r="X13" s="199">
        <v>0</v>
      </c>
      <c r="Y13" s="199">
        <v>0</v>
      </c>
      <c r="Z13" s="244">
        <v>0</v>
      </c>
      <c r="AA13" s="404"/>
    </row>
    <row r="14" spans="1:30" s="21" customFormat="1" ht="12.75" customHeight="1">
      <c r="A14" s="785"/>
      <c r="B14" s="340">
        <v>1</v>
      </c>
      <c r="C14" s="341">
        <v>1</v>
      </c>
      <c r="D14" s="341">
        <v>1</v>
      </c>
      <c r="E14" s="198">
        <v>0.4</v>
      </c>
      <c r="F14" s="131">
        <v>0.31034</v>
      </c>
      <c r="G14" s="189">
        <v>0.39373000000000002</v>
      </c>
      <c r="H14" s="198">
        <v>0.2</v>
      </c>
      <c r="I14" s="131">
        <v>0.18966</v>
      </c>
      <c r="J14" s="189">
        <v>0.12803999999999999</v>
      </c>
      <c r="K14" s="198">
        <v>0.2</v>
      </c>
      <c r="L14" s="131">
        <v>0.32758999999999999</v>
      </c>
      <c r="M14" s="227">
        <v>0.39821000000000001</v>
      </c>
      <c r="N14" s="785"/>
      <c r="O14" s="198" t="s">
        <v>472</v>
      </c>
      <c r="P14" s="131" t="s">
        <v>472</v>
      </c>
      <c r="Q14" s="189" t="s">
        <v>472</v>
      </c>
      <c r="R14" s="131">
        <v>0.2</v>
      </c>
      <c r="S14" s="131">
        <v>0.17241000000000001</v>
      </c>
      <c r="T14" s="131">
        <v>8.0030000000000004E-2</v>
      </c>
      <c r="U14" s="198" t="s">
        <v>472</v>
      </c>
      <c r="V14" s="131" t="s">
        <v>472</v>
      </c>
      <c r="W14" s="189" t="s">
        <v>472</v>
      </c>
      <c r="X14" s="131" t="s">
        <v>472</v>
      </c>
      <c r="Y14" s="131" t="s">
        <v>472</v>
      </c>
      <c r="Z14" s="227" t="s">
        <v>472</v>
      </c>
      <c r="AA14" s="404"/>
    </row>
    <row r="15" spans="1:30" s="21" customFormat="1" ht="12.75" customHeight="1">
      <c r="A15" s="785" t="s">
        <v>66</v>
      </c>
      <c r="B15" s="190">
        <v>2</v>
      </c>
      <c r="C15" s="181">
        <v>96</v>
      </c>
      <c r="D15" s="181">
        <v>72</v>
      </c>
      <c r="E15" s="186">
        <v>2</v>
      </c>
      <c r="F15" s="199">
        <v>96</v>
      </c>
      <c r="G15" s="187">
        <v>72</v>
      </c>
      <c r="H15" s="186">
        <v>0</v>
      </c>
      <c r="I15" s="199">
        <v>0</v>
      </c>
      <c r="J15" s="187">
        <v>0</v>
      </c>
      <c r="K15" s="186">
        <v>0</v>
      </c>
      <c r="L15" s="199">
        <v>0</v>
      </c>
      <c r="M15" s="244">
        <v>0</v>
      </c>
      <c r="N15" s="785" t="s">
        <v>66</v>
      </c>
      <c r="O15" s="186">
        <v>0</v>
      </c>
      <c r="P15" s="199">
        <v>0</v>
      </c>
      <c r="Q15" s="187">
        <v>0</v>
      </c>
      <c r="R15" s="199">
        <v>0</v>
      </c>
      <c r="S15" s="199">
        <v>0</v>
      </c>
      <c r="T15" s="199">
        <v>0</v>
      </c>
      <c r="U15" s="186">
        <v>0</v>
      </c>
      <c r="V15" s="199">
        <v>0</v>
      </c>
      <c r="W15" s="187">
        <v>0</v>
      </c>
      <c r="X15" s="199">
        <v>0</v>
      </c>
      <c r="Y15" s="199">
        <v>0</v>
      </c>
      <c r="Z15" s="244">
        <v>0</v>
      </c>
      <c r="AA15" s="404"/>
    </row>
    <row r="16" spans="1:30" s="21" customFormat="1" ht="12.75" customHeight="1">
      <c r="A16" s="785"/>
      <c r="B16" s="340">
        <v>1</v>
      </c>
      <c r="C16" s="341">
        <v>1</v>
      </c>
      <c r="D16" s="341">
        <v>1</v>
      </c>
      <c r="E16" s="198">
        <v>1</v>
      </c>
      <c r="F16" s="131">
        <v>1</v>
      </c>
      <c r="G16" s="189">
        <v>1</v>
      </c>
      <c r="H16" s="198" t="s">
        <v>472</v>
      </c>
      <c r="I16" s="131" t="s">
        <v>472</v>
      </c>
      <c r="J16" s="189" t="s">
        <v>472</v>
      </c>
      <c r="K16" s="198" t="s">
        <v>472</v>
      </c>
      <c r="L16" s="131" t="s">
        <v>472</v>
      </c>
      <c r="M16" s="227" t="s">
        <v>472</v>
      </c>
      <c r="N16" s="785"/>
      <c r="O16" s="198" t="s">
        <v>472</v>
      </c>
      <c r="P16" s="131" t="s">
        <v>472</v>
      </c>
      <c r="Q16" s="189" t="s">
        <v>472</v>
      </c>
      <c r="R16" s="131" t="s">
        <v>472</v>
      </c>
      <c r="S16" s="131" t="s">
        <v>472</v>
      </c>
      <c r="T16" s="131" t="s">
        <v>472</v>
      </c>
      <c r="U16" s="198" t="s">
        <v>472</v>
      </c>
      <c r="V16" s="131" t="s">
        <v>472</v>
      </c>
      <c r="W16" s="189" t="s">
        <v>472</v>
      </c>
      <c r="X16" s="131" t="s">
        <v>472</v>
      </c>
      <c r="Y16" s="131" t="s">
        <v>472</v>
      </c>
      <c r="Z16" s="227" t="s">
        <v>472</v>
      </c>
      <c r="AA16" s="404"/>
    </row>
    <row r="17" spans="1:27" s="21" customFormat="1" ht="12.75" customHeight="1">
      <c r="A17" s="785" t="s">
        <v>67</v>
      </c>
      <c r="B17" s="190">
        <v>46</v>
      </c>
      <c r="C17" s="181">
        <v>2447</v>
      </c>
      <c r="D17" s="181">
        <v>28124</v>
      </c>
      <c r="E17" s="186">
        <v>14</v>
      </c>
      <c r="F17" s="199">
        <v>261</v>
      </c>
      <c r="G17" s="187">
        <v>7875</v>
      </c>
      <c r="H17" s="186">
        <v>30</v>
      </c>
      <c r="I17" s="199">
        <v>2184</v>
      </c>
      <c r="J17" s="187">
        <v>18706</v>
      </c>
      <c r="K17" s="186">
        <v>1</v>
      </c>
      <c r="L17" s="199">
        <v>1</v>
      </c>
      <c r="M17" s="244">
        <v>70</v>
      </c>
      <c r="N17" s="785" t="s">
        <v>67</v>
      </c>
      <c r="O17" s="186">
        <v>0</v>
      </c>
      <c r="P17" s="199">
        <v>0</v>
      </c>
      <c r="Q17" s="187">
        <v>0</v>
      </c>
      <c r="R17" s="199">
        <v>0</v>
      </c>
      <c r="S17" s="199">
        <v>0</v>
      </c>
      <c r="T17" s="199">
        <v>0</v>
      </c>
      <c r="U17" s="186">
        <v>1</v>
      </c>
      <c r="V17" s="199">
        <v>1</v>
      </c>
      <c r="W17" s="187">
        <v>1473</v>
      </c>
      <c r="X17" s="199">
        <v>0</v>
      </c>
      <c r="Y17" s="199">
        <v>0</v>
      </c>
      <c r="Z17" s="244">
        <v>0</v>
      </c>
      <c r="AA17" s="404"/>
    </row>
    <row r="18" spans="1:27" s="21" customFormat="1" ht="12.75" customHeight="1">
      <c r="A18" s="785"/>
      <c r="B18" s="340">
        <v>1</v>
      </c>
      <c r="C18" s="341">
        <v>1</v>
      </c>
      <c r="D18" s="341">
        <v>1</v>
      </c>
      <c r="E18" s="198">
        <v>0.30435000000000001</v>
      </c>
      <c r="F18" s="131">
        <v>0.10666</v>
      </c>
      <c r="G18" s="189">
        <v>0.28000999999999998</v>
      </c>
      <c r="H18" s="198">
        <v>0.65217000000000003</v>
      </c>
      <c r="I18" s="131">
        <v>0.89251999999999998</v>
      </c>
      <c r="J18" s="189">
        <v>0.66513</v>
      </c>
      <c r="K18" s="198">
        <v>2.1739999999999999E-2</v>
      </c>
      <c r="L18" s="131">
        <v>4.0999999999999999E-4</v>
      </c>
      <c r="M18" s="227">
        <v>2.49E-3</v>
      </c>
      <c r="N18" s="785"/>
      <c r="O18" s="198" t="s">
        <v>472</v>
      </c>
      <c r="P18" s="131" t="s">
        <v>472</v>
      </c>
      <c r="Q18" s="189" t="s">
        <v>472</v>
      </c>
      <c r="R18" s="131" t="s">
        <v>472</v>
      </c>
      <c r="S18" s="131" t="s">
        <v>472</v>
      </c>
      <c r="T18" s="131" t="s">
        <v>472</v>
      </c>
      <c r="U18" s="198">
        <v>2.1739999999999999E-2</v>
      </c>
      <c r="V18" s="131">
        <v>4.0999999999999999E-4</v>
      </c>
      <c r="W18" s="189">
        <v>5.2380000000000003E-2</v>
      </c>
      <c r="X18" s="131" t="s">
        <v>472</v>
      </c>
      <c r="Y18" s="131" t="s">
        <v>472</v>
      </c>
      <c r="Z18" s="227" t="s">
        <v>472</v>
      </c>
      <c r="AA18" s="404"/>
    </row>
    <row r="19" spans="1:27" s="21" customFormat="1" ht="12.75" customHeight="1">
      <c r="A19" s="785" t="s">
        <v>68</v>
      </c>
      <c r="B19" s="190">
        <v>31</v>
      </c>
      <c r="C19" s="181">
        <v>1204</v>
      </c>
      <c r="D19" s="181">
        <v>4500</v>
      </c>
      <c r="E19" s="186">
        <v>17</v>
      </c>
      <c r="F19" s="199">
        <v>618</v>
      </c>
      <c r="G19" s="187">
        <v>2414</v>
      </c>
      <c r="H19" s="186">
        <v>13</v>
      </c>
      <c r="I19" s="199">
        <v>542</v>
      </c>
      <c r="J19" s="187">
        <v>1936</v>
      </c>
      <c r="K19" s="186">
        <v>0</v>
      </c>
      <c r="L19" s="199">
        <v>0</v>
      </c>
      <c r="M19" s="244">
        <v>0</v>
      </c>
      <c r="N19" s="785" t="s">
        <v>68</v>
      </c>
      <c r="O19" s="186">
        <v>0</v>
      </c>
      <c r="P19" s="199">
        <v>0</v>
      </c>
      <c r="Q19" s="187">
        <v>0</v>
      </c>
      <c r="R19" s="199">
        <v>0</v>
      </c>
      <c r="S19" s="199">
        <v>0</v>
      </c>
      <c r="T19" s="199">
        <v>0</v>
      </c>
      <c r="U19" s="186">
        <v>0</v>
      </c>
      <c r="V19" s="199">
        <v>0</v>
      </c>
      <c r="W19" s="187">
        <v>0</v>
      </c>
      <c r="X19" s="199">
        <v>1</v>
      </c>
      <c r="Y19" s="199">
        <v>44</v>
      </c>
      <c r="Z19" s="244">
        <v>150</v>
      </c>
      <c r="AA19" s="404"/>
    </row>
    <row r="20" spans="1:27" s="21" customFormat="1" ht="12.75" customHeight="1">
      <c r="A20" s="785"/>
      <c r="B20" s="340">
        <v>1</v>
      </c>
      <c r="C20" s="341">
        <v>1</v>
      </c>
      <c r="D20" s="341">
        <v>1</v>
      </c>
      <c r="E20" s="198">
        <v>0.54839000000000004</v>
      </c>
      <c r="F20" s="131">
        <v>0.51329000000000002</v>
      </c>
      <c r="G20" s="189">
        <v>0.53644000000000003</v>
      </c>
      <c r="H20" s="198">
        <v>0.41935</v>
      </c>
      <c r="I20" s="131">
        <v>0.45017000000000001</v>
      </c>
      <c r="J20" s="189">
        <v>0.43021999999999999</v>
      </c>
      <c r="K20" s="198" t="s">
        <v>472</v>
      </c>
      <c r="L20" s="131" t="s">
        <v>472</v>
      </c>
      <c r="M20" s="227" t="s">
        <v>472</v>
      </c>
      <c r="N20" s="785"/>
      <c r="O20" s="198" t="s">
        <v>472</v>
      </c>
      <c r="P20" s="131" t="s">
        <v>472</v>
      </c>
      <c r="Q20" s="189" t="s">
        <v>472</v>
      </c>
      <c r="R20" s="131" t="s">
        <v>472</v>
      </c>
      <c r="S20" s="131" t="s">
        <v>472</v>
      </c>
      <c r="T20" s="131" t="s">
        <v>472</v>
      </c>
      <c r="U20" s="198" t="s">
        <v>472</v>
      </c>
      <c r="V20" s="131" t="s">
        <v>472</v>
      </c>
      <c r="W20" s="189" t="s">
        <v>472</v>
      </c>
      <c r="X20" s="131">
        <v>3.2259999999999997E-2</v>
      </c>
      <c r="Y20" s="131">
        <v>3.6540000000000003E-2</v>
      </c>
      <c r="Z20" s="227">
        <v>3.3329999999999999E-2</v>
      </c>
      <c r="AA20" s="404"/>
    </row>
    <row r="21" spans="1:27" s="21" customFormat="1" ht="12.75" customHeight="1">
      <c r="A21" s="785" t="s">
        <v>69</v>
      </c>
      <c r="B21" s="190">
        <v>80</v>
      </c>
      <c r="C21" s="181">
        <v>4744</v>
      </c>
      <c r="D21" s="181">
        <v>22451</v>
      </c>
      <c r="E21" s="186">
        <v>18</v>
      </c>
      <c r="F21" s="199">
        <v>643</v>
      </c>
      <c r="G21" s="187">
        <v>10416</v>
      </c>
      <c r="H21" s="186">
        <v>59</v>
      </c>
      <c r="I21" s="199">
        <v>4083</v>
      </c>
      <c r="J21" s="187">
        <v>11593</v>
      </c>
      <c r="K21" s="186">
        <v>2</v>
      </c>
      <c r="L21" s="199">
        <v>17</v>
      </c>
      <c r="M21" s="244">
        <v>434</v>
      </c>
      <c r="N21" s="785" t="s">
        <v>69</v>
      </c>
      <c r="O21" s="186">
        <v>0</v>
      </c>
      <c r="P21" s="199">
        <v>0</v>
      </c>
      <c r="Q21" s="187">
        <v>0</v>
      </c>
      <c r="R21" s="199">
        <v>1</v>
      </c>
      <c r="S21" s="199">
        <v>1</v>
      </c>
      <c r="T21" s="199">
        <v>8</v>
      </c>
      <c r="U21" s="186">
        <v>0</v>
      </c>
      <c r="V21" s="199">
        <v>0</v>
      </c>
      <c r="W21" s="187">
        <v>0</v>
      </c>
      <c r="X21" s="199">
        <v>0</v>
      </c>
      <c r="Y21" s="199">
        <v>0</v>
      </c>
      <c r="Z21" s="244">
        <v>0</v>
      </c>
      <c r="AA21" s="404"/>
    </row>
    <row r="22" spans="1:27" s="21" customFormat="1" ht="12.75" customHeight="1">
      <c r="A22" s="785"/>
      <c r="B22" s="340">
        <v>1</v>
      </c>
      <c r="C22" s="341">
        <v>1</v>
      </c>
      <c r="D22" s="341">
        <v>1</v>
      </c>
      <c r="E22" s="198">
        <v>0.22500000000000001</v>
      </c>
      <c r="F22" s="131">
        <v>0.13553999999999999</v>
      </c>
      <c r="G22" s="189">
        <v>0.46394000000000002</v>
      </c>
      <c r="H22" s="198">
        <v>0.73750000000000004</v>
      </c>
      <c r="I22" s="131">
        <v>0.86067000000000005</v>
      </c>
      <c r="J22" s="189">
        <v>0.51637</v>
      </c>
      <c r="K22" s="198">
        <v>2.5000000000000001E-2</v>
      </c>
      <c r="L22" s="131">
        <v>3.5799999999999998E-3</v>
      </c>
      <c r="M22" s="227">
        <v>1.933E-2</v>
      </c>
      <c r="N22" s="785"/>
      <c r="O22" s="198" t="s">
        <v>472</v>
      </c>
      <c r="P22" s="131" t="s">
        <v>472</v>
      </c>
      <c r="Q22" s="189" t="s">
        <v>472</v>
      </c>
      <c r="R22" s="131">
        <v>1.2500000000000001E-2</v>
      </c>
      <c r="S22" s="131">
        <v>2.1000000000000001E-4</v>
      </c>
      <c r="T22" s="131">
        <v>3.6000000000000002E-4</v>
      </c>
      <c r="U22" s="198" t="s">
        <v>472</v>
      </c>
      <c r="V22" s="131" t="s">
        <v>472</v>
      </c>
      <c r="W22" s="189" t="s">
        <v>472</v>
      </c>
      <c r="X22" s="131" t="s">
        <v>472</v>
      </c>
      <c r="Y22" s="131" t="s">
        <v>472</v>
      </c>
      <c r="Z22" s="227" t="s">
        <v>472</v>
      </c>
      <c r="AA22" s="404"/>
    </row>
    <row r="23" spans="1:27" s="21" customFormat="1" ht="12.75" customHeight="1">
      <c r="A23" s="785" t="s">
        <v>70</v>
      </c>
      <c r="B23" s="190">
        <v>182</v>
      </c>
      <c r="C23" s="181">
        <v>6220</v>
      </c>
      <c r="D23" s="181">
        <v>55863</v>
      </c>
      <c r="E23" s="186">
        <v>93</v>
      </c>
      <c r="F23" s="199">
        <v>3610</v>
      </c>
      <c r="G23" s="187">
        <v>27230</v>
      </c>
      <c r="H23" s="186">
        <v>86</v>
      </c>
      <c r="I23" s="199">
        <v>2495</v>
      </c>
      <c r="J23" s="187">
        <v>25678</v>
      </c>
      <c r="K23" s="186">
        <v>1</v>
      </c>
      <c r="L23" s="199">
        <v>16</v>
      </c>
      <c r="M23" s="244">
        <v>480</v>
      </c>
      <c r="N23" s="785" t="s">
        <v>70</v>
      </c>
      <c r="O23" s="186">
        <v>0</v>
      </c>
      <c r="P23" s="199">
        <v>0</v>
      </c>
      <c r="Q23" s="187">
        <v>0</v>
      </c>
      <c r="R23" s="199">
        <v>1</v>
      </c>
      <c r="S23" s="199">
        <v>39</v>
      </c>
      <c r="T23" s="199">
        <v>975</v>
      </c>
      <c r="U23" s="186">
        <v>0</v>
      </c>
      <c r="V23" s="199">
        <v>0</v>
      </c>
      <c r="W23" s="187">
        <v>0</v>
      </c>
      <c r="X23" s="199">
        <v>1</v>
      </c>
      <c r="Y23" s="199">
        <v>60</v>
      </c>
      <c r="Z23" s="244">
        <v>1500</v>
      </c>
      <c r="AA23" s="404"/>
    </row>
    <row r="24" spans="1:27" s="21" customFormat="1" ht="12.75" customHeight="1">
      <c r="A24" s="785"/>
      <c r="B24" s="340">
        <v>1</v>
      </c>
      <c r="C24" s="341">
        <v>1</v>
      </c>
      <c r="D24" s="341">
        <v>1</v>
      </c>
      <c r="E24" s="198">
        <v>0.51099000000000006</v>
      </c>
      <c r="F24" s="131">
        <v>0.58038999999999996</v>
      </c>
      <c r="G24" s="189">
        <v>0.48743999999999998</v>
      </c>
      <c r="H24" s="198">
        <v>0.47253000000000001</v>
      </c>
      <c r="I24" s="131">
        <v>0.40112999999999999</v>
      </c>
      <c r="J24" s="189">
        <v>0.45966000000000001</v>
      </c>
      <c r="K24" s="198">
        <v>5.4900000000000001E-3</v>
      </c>
      <c r="L24" s="131">
        <v>2.5699999999999998E-3</v>
      </c>
      <c r="M24" s="227">
        <v>8.5900000000000004E-3</v>
      </c>
      <c r="N24" s="785"/>
      <c r="O24" s="198" t="s">
        <v>472</v>
      </c>
      <c r="P24" s="131" t="s">
        <v>472</v>
      </c>
      <c r="Q24" s="189" t="s">
        <v>472</v>
      </c>
      <c r="R24" s="131">
        <v>5.4900000000000001E-3</v>
      </c>
      <c r="S24" s="131">
        <v>6.2700000000000004E-3</v>
      </c>
      <c r="T24" s="131">
        <v>1.745E-2</v>
      </c>
      <c r="U24" s="198" t="s">
        <v>472</v>
      </c>
      <c r="V24" s="131" t="s">
        <v>472</v>
      </c>
      <c r="W24" s="189" t="s">
        <v>472</v>
      </c>
      <c r="X24" s="131">
        <v>5.4900000000000001E-3</v>
      </c>
      <c r="Y24" s="131">
        <v>9.6500000000000006E-3</v>
      </c>
      <c r="Z24" s="227">
        <v>2.6849999999999999E-2</v>
      </c>
      <c r="AA24" s="404"/>
    </row>
    <row r="25" spans="1:27" s="21" customFormat="1" ht="12.75" customHeight="1">
      <c r="A25" s="785" t="s">
        <v>71</v>
      </c>
      <c r="B25" s="190">
        <v>27</v>
      </c>
      <c r="C25" s="181">
        <v>891</v>
      </c>
      <c r="D25" s="181">
        <v>8567</v>
      </c>
      <c r="E25" s="186">
        <v>7</v>
      </c>
      <c r="F25" s="199">
        <v>248</v>
      </c>
      <c r="G25" s="187">
        <v>2192</v>
      </c>
      <c r="H25" s="186">
        <v>19</v>
      </c>
      <c r="I25" s="199">
        <v>641</v>
      </c>
      <c r="J25" s="187">
        <v>4570</v>
      </c>
      <c r="K25" s="186">
        <v>0</v>
      </c>
      <c r="L25" s="199">
        <v>0</v>
      </c>
      <c r="M25" s="244">
        <v>0</v>
      </c>
      <c r="N25" s="785" t="s">
        <v>71</v>
      </c>
      <c r="O25" s="186">
        <v>1</v>
      </c>
      <c r="P25" s="199">
        <v>2</v>
      </c>
      <c r="Q25" s="187">
        <v>1805</v>
      </c>
      <c r="R25" s="199">
        <v>0</v>
      </c>
      <c r="S25" s="199">
        <v>0</v>
      </c>
      <c r="T25" s="199">
        <v>0</v>
      </c>
      <c r="U25" s="186">
        <v>0</v>
      </c>
      <c r="V25" s="199">
        <v>0</v>
      </c>
      <c r="W25" s="187">
        <v>0</v>
      </c>
      <c r="X25" s="199">
        <v>0</v>
      </c>
      <c r="Y25" s="199">
        <v>0</v>
      </c>
      <c r="Z25" s="244">
        <v>0</v>
      </c>
      <c r="AA25" s="404"/>
    </row>
    <row r="26" spans="1:27" s="21" customFormat="1" ht="12.75" customHeight="1">
      <c r="A26" s="785"/>
      <c r="B26" s="340">
        <v>1</v>
      </c>
      <c r="C26" s="341">
        <v>1</v>
      </c>
      <c r="D26" s="341">
        <v>1</v>
      </c>
      <c r="E26" s="198">
        <v>0.25925999999999999</v>
      </c>
      <c r="F26" s="131">
        <v>0.27833999999999998</v>
      </c>
      <c r="G26" s="189">
        <v>0.25586999999999999</v>
      </c>
      <c r="H26" s="198">
        <v>0.70369999999999999</v>
      </c>
      <c r="I26" s="131">
        <v>0.71941999999999995</v>
      </c>
      <c r="J26" s="189">
        <v>0.53344000000000003</v>
      </c>
      <c r="K26" s="198" t="s">
        <v>472</v>
      </c>
      <c r="L26" s="131" t="s">
        <v>472</v>
      </c>
      <c r="M26" s="227" t="s">
        <v>472</v>
      </c>
      <c r="N26" s="785"/>
      <c r="O26" s="198">
        <v>3.7039999999999997E-2</v>
      </c>
      <c r="P26" s="131">
        <v>2.2399999999999998E-3</v>
      </c>
      <c r="Q26" s="189">
        <v>0.21068999999999999</v>
      </c>
      <c r="R26" s="131" t="s">
        <v>472</v>
      </c>
      <c r="S26" s="131" t="s">
        <v>472</v>
      </c>
      <c r="T26" s="131" t="s">
        <v>472</v>
      </c>
      <c r="U26" s="198" t="s">
        <v>472</v>
      </c>
      <c r="V26" s="131" t="s">
        <v>472</v>
      </c>
      <c r="W26" s="189" t="s">
        <v>472</v>
      </c>
      <c r="X26" s="131" t="s">
        <v>472</v>
      </c>
      <c r="Y26" s="131" t="s">
        <v>472</v>
      </c>
      <c r="Z26" s="227" t="s">
        <v>472</v>
      </c>
      <c r="AA26" s="404"/>
    </row>
    <row r="27" spans="1:27" s="21" customFormat="1" ht="12.75" customHeight="1">
      <c r="A27" s="785" t="s">
        <v>72</v>
      </c>
      <c r="B27" s="190">
        <v>24</v>
      </c>
      <c r="C27" s="181">
        <v>683</v>
      </c>
      <c r="D27" s="181">
        <v>26651</v>
      </c>
      <c r="E27" s="186">
        <v>8</v>
      </c>
      <c r="F27" s="199">
        <v>60</v>
      </c>
      <c r="G27" s="187">
        <v>3071</v>
      </c>
      <c r="H27" s="186">
        <v>14</v>
      </c>
      <c r="I27" s="199">
        <v>414</v>
      </c>
      <c r="J27" s="187">
        <v>13130</v>
      </c>
      <c r="K27" s="186">
        <v>0</v>
      </c>
      <c r="L27" s="199">
        <v>0</v>
      </c>
      <c r="M27" s="244">
        <v>0</v>
      </c>
      <c r="N27" s="785" t="s">
        <v>72</v>
      </c>
      <c r="O27" s="186">
        <v>0</v>
      </c>
      <c r="P27" s="199">
        <v>0</v>
      </c>
      <c r="Q27" s="187">
        <v>0</v>
      </c>
      <c r="R27" s="199">
        <v>0</v>
      </c>
      <c r="S27" s="199">
        <v>0</v>
      </c>
      <c r="T27" s="199">
        <v>0</v>
      </c>
      <c r="U27" s="186">
        <v>0</v>
      </c>
      <c r="V27" s="199">
        <v>0</v>
      </c>
      <c r="W27" s="187">
        <v>0</v>
      </c>
      <c r="X27" s="199">
        <v>2</v>
      </c>
      <c r="Y27" s="199">
        <v>209</v>
      </c>
      <c r="Z27" s="244">
        <v>10450</v>
      </c>
      <c r="AA27" s="404"/>
    </row>
    <row r="28" spans="1:27" s="21" customFormat="1" ht="12.75" customHeight="1">
      <c r="A28" s="785"/>
      <c r="B28" s="340">
        <v>1</v>
      </c>
      <c r="C28" s="341">
        <v>1</v>
      </c>
      <c r="D28" s="341">
        <v>1</v>
      </c>
      <c r="E28" s="198">
        <v>0.33333000000000002</v>
      </c>
      <c r="F28" s="131">
        <v>8.7849999999999998E-2</v>
      </c>
      <c r="G28" s="189">
        <v>0.11523</v>
      </c>
      <c r="H28" s="198">
        <v>0.58333000000000002</v>
      </c>
      <c r="I28" s="131">
        <v>0.60614999999999997</v>
      </c>
      <c r="J28" s="189">
        <v>0.49265999999999999</v>
      </c>
      <c r="K28" s="198" t="s">
        <v>472</v>
      </c>
      <c r="L28" s="131" t="s">
        <v>472</v>
      </c>
      <c r="M28" s="227" t="s">
        <v>472</v>
      </c>
      <c r="N28" s="785"/>
      <c r="O28" s="198" t="s">
        <v>472</v>
      </c>
      <c r="P28" s="131" t="s">
        <v>472</v>
      </c>
      <c r="Q28" s="189" t="s">
        <v>472</v>
      </c>
      <c r="R28" s="131" t="s">
        <v>472</v>
      </c>
      <c r="S28" s="131" t="s">
        <v>472</v>
      </c>
      <c r="T28" s="131" t="s">
        <v>472</v>
      </c>
      <c r="U28" s="198" t="s">
        <v>472</v>
      </c>
      <c r="V28" s="131" t="s">
        <v>472</v>
      </c>
      <c r="W28" s="189" t="s">
        <v>472</v>
      </c>
      <c r="X28" s="131">
        <v>8.3330000000000001E-2</v>
      </c>
      <c r="Y28" s="131">
        <v>0.30599999999999999</v>
      </c>
      <c r="Z28" s="227">
        <v>0.39211000000000001</v>
      </c>
      <c r="AA28" s="404"/>
    </row>
    <row r="29" spans="1:27" s="21" customFormat="1" ht="12.75" customHeight="1">
      <c r="A29" s="785" t="s">
        <v>73</v>
      </c>
      <c r="B29" s="190">
        <v>22</v>
      </c>
      <c r="C29" s="181">
        <v>957</v>
      </c>
      <c r="D29" s="181">
        <v>3052</v>
      </c>
      <c r="E29" s="186">
        <v>8</v>
      </c>
      <c r="F29" s="199">
        <v>89</v>
      </c>
      <c r="G29" s="187">
        <v>150</v>
      </c>
      <c r="H29" s="186">
        <v>14</v>
      </c>
      <c r="I29" s="199">
        <v>868</v>
      </c>
      <c r="J29" s="187">
        <v>2902</v>
      </c>
      <c r="K29" s="186">
        <v>0</v>
      </c>
      <c r="L29" s="199">
        <v>0</v>
      </c>
      <c r="M29" s="244">
        <v>0</v>
      </c>
      <c r="N29" s="785" t="s">
        <v>73</v>
      </c>
      <c r="O29" s="186">
        <v>0</v>
      </c>
      <c r="P29" s="199">
        <v>0</v>
      </c>
      <c r="Q29" s="187">
        <v>0</v>
      </c>
      <c r="R29" s="199">
        <v>0</v>
      </c>
      <c r="S29" s="199">
        <v>0</v>
      </c>
      <c r="T29" s="199">
        <v>0</v>
      </c>
      <c r="U29" s="186">
        <v>0</v>
      </c>
      <c r="V29" s="199">
        <v>0</v>
      </c>
      <c r="W29" s="187">
        <v>0</v>
      </c>
      <c r="X29" s="199">
        <v>0</v>
      </c>
      <c r="Y29" s="199">
        <v>0</v>
      </c>
      <c r="Z29" s="244">
        <v>0</v>
      </c>
      <c r="AA29" s="404"/>
    </row>
    <row r="30" spans="1:27" s="21" customFormat="1" ht="12.75" customHeight="1">
      <c r="A30" s="785"/>
      <c r="B30" s="340">
        <v>1</v>
      </c>
      <c r="C30" s="341">
        <v>1</v>
      </c>
      <c r="D30" s="341">
        <v>1</v>
      </c>
      <c r="E30" s="198">
        <v>0.36364000000000002</v>
      </c>
      <c r="F30" s="131">
        <v>9.2999999999999999E-2</v>
      </c>
      <c r="G30" s="189">
        <v>4.9149999999999999E-2</v>
      </c>
      <c r="H30" s="198">
        <v>0.63636000000000004</v>
      </c>
      <c r="I30" s="131">
        <v>0.90700000000000003</v>
      </c>
      <c r="J30" s="189">
        <v>0.95084999999999997</v>
      </c>
      <c r="K30" s="198" t="s">
        <v>472</v>
      </c>
      <c r="L30" s="131" t="s">
        <v>472</v>
      </c>
      <c r="M30" s="227" t="s">
        <v>472</v>
      </c>
      <c r="N30" s="785"/>
      <c r="O30" s="198" t="s">
        <v>472</v>
      </c>
      <c r="P30" s="131" t="s">
        <v>472</v>
      </c>
      <c r="Q30" s="189" t="s">
        <v>472</v>
      </c>
      <c r="R30" s="131" t="s">
        <v>472</v>
      </c>
      <c r="S30" s="131" t="s">
        <v>472</v>
      </c>
      <c r="T30" s="131" t="s">
        <v>472</v>
      </c>
      <c r="U30" s="198" t="s">
        <v>472</v>
      </c>
      <c r="V30" s="131" t="s">
        <v>472</v>
      </c>
      <c r="W30" s="189" t="s">
        <v>472</v>
      </c>
      <c r="X30" s="131" t="s">
        <v>472</v>
      </c>
      <c r="Y30" s="131" t="s">
        <v>472</v>
      </c>
      <c r="Z30" s="227" t="s">
        <v>472</v>
      </c>
      <c r="AA30" s="404"/>
    </row>
    <row r="31" spans="1:27" s="21" customFormat="1" ht="12.75" customHeight="1">
      <c r="A31" s="785" t="s">
        <v>74</v>
      </c>
      <c r="B31" s="190">
        <v>3</v>
      </c>
      <c r="C31" s="181">
        <v>220</v>
      </c>
      <c r="D31" s="181">
        <v>151</v>
      </c>
      <c r="E31" s="186">
        <v>1</v>
      </c>
      <c r="F31" s="199">
        <v>30</v>
      </c>
      <c r="G31" s="187">
        <v>30</v>
      </c>
      <c r="H31" s="186">
        <v>2</v>
      </c>
      <c r="I31" s="199">
        <v>190</v>
      </c>
      <c r="J31" s="187">
        <v>121</v>
      </c>
      <c r="K31" s="186">
        <v>0</v>
      </c>
      <c r="L31" s="199">
        <v>0</v>
      </c>
      <c r="M31" s="244">
        <v>0</v>
      </c>
      <c r="N31" s="785" t="s">
        <v>74</v>
      </c>
      <c r="O31" s="186">
        <v>0</v>
      </c>
      <c r="P31" s="199">
        <v>0</v>
      </c>
      <c r="Q31" s="187">
        <v>0</v>
      </c>
      <c r="R31" s="199">
        <v>0</v>
      </c>
      <c r="S31" s="199">
        <v>0</v>
      </c>
      <c r="T31" s="199">
        <v>0</v>
      </c>
      <c r="U31" s="186">
        <v>0</v>
      </c>
      <c r="V31" s="199">
        <v>0</v>
      </c>
      <c r="W31" s="187">
        <v>0</v>
      </c>
      <c r="X31" s="199">
        <v>0</v>
      </c>
      <c r="Y31" s="199">
        <v>0</v>
      </c>
      <c r="Z31" s="244">
        <v>0</v>
      </c>
      <c r="AA31" s="404"/>
    </row>
    <row r="32" spans="1:27" s="21" customFormat="1" ht="12.75" customHeight="1">
      <c r="A32" s="785"/>
      <c r="B32" s="340">
        <v>1</v>
      </c>
      <c r="C32" s="341">
        <v>1</v>
      </c>
      <c r="D32" s="341">
        <v>1</v>
      </c>
      <c r="E32" s="198">
        <v>0.33333000000000002</v>
      </c>
      <c r="F32" s="131">
        <v>0.13636000000000001</v>
      </c>
      <c r="G32" s="189">
        <v>0.19868</v>
      </c>
      <c r="H32" s="198">
        <v>0.66666999999999998</v>
      </c>
      <c r="I32" s="131">
        <v>0.86363999999999996</v>
      </c>
      <c r="J32" s="189">
        <v>0.80132000000000003</v>
      </c>
      <c r="K32" s="198" t="s">
        <v>472</v>
      </c>
      <c r="L32" s="131" t="s">
        <v>472</v>
      </c>
      <c r="M32" s="227" t="s">
        <v>472</v>
      </c>
      <c r="N32" s="785"/>
      <c r="O32" s="198" t="s">
        <v>472</v>
      </c>
      <c r="P32" s="131" t="s">
        <v>472</v>
      </c>
      <c r="Q32" s="189" t="s">
        <v>472</v>
      </c>
      <c r="R32" s="131" t="s">
        <v>472</v>
      </c>
      <c r="S32" s="131" t="s">
        <v>472</v>
      </c>
      <c r="T32" s="131" t="s">
        <v>472</v>
      </c>
      <c r="U32" s="198" t="s">
        <v>472</v>
      </c>
      <c r="V32" s="131" t="s">
        <v>472</v>
      </c>
      <c r="W32" s="189" t="s">
        <v>472</v>
      </c>
      <c r="X32" s="131" t="s">
        <v>472</v>
      </c>
      <c r="Y32" s="131" t="s">
        <v>472</v>
      </c>
      <c r="Z32" s="227" t="s">
        <v>472</v>
      </c>
      <c r="AA32" s="404"/>
    </row>
    <row r="33" spans="1:29" s="21" customFormat="1" ht="12.75" customHeight="1">
      <c r="A33" s="785" t="s">
        <v>75</v>
      </c>
      <c r="B33" s="190">
        <v>65</v>
      </c>
      <c r="C33" s="181">
        <v>3056</v>
      </c>
      <c r="D33" s="181">
        <v>28398</v>
      </c>
      <c r="E33" s="186">
        <v>29</v>
      </c>
      <c r="F33" s="199">
        <v>781</v>
      </c>
      <c r="G33" s="187">
        <v>11590</v>
      </c>
      <c r="H33" s="186">
        <v>36</v>
      </c>
      <c r="I33" s="199">
        <v>2275</v>
      </c>
      <c r="J33" s="187">
        <v>16808</v>
      </c>
      <c r="K33" s="186">
        <v>0</v>
      </c>
      <c r="L33" s="199">
        <v>0</v>
      </c>
      <c r="M33" s="244">
        <v>0</v>
      </c>
      <c r="N33" s="785" t="s">
        <v>75</v>
      </c>
      <c r="O33" s="186">
        <v>0</v>
      </c>
      <c r="P33" s="199">
        <v>0</v>
      </c>
      <c r="Q33" s="187">
        <v>0</v>
      </c>
      <c r="R33" s="199">
        <v>0</v>
      </c>
      <c r="S33" s="199">
        <v>0</v>
      </c>
      <c r="T33" s="199">
        <v>0</v>
      </c>
      <c r="U33" s="186">
        <v>0</v>
      </c>
      <c r="V33" s="199">
        <v>0</v>
      </c>
      <c r="W33" s="187">
        <v>0</v>
      </c>
      <c r="X33" s="199">
        <v>0</v>
      </c>
      <c r="Y33" s="199">
        <v>0</v>
      </c>
      <c r="Z33" s="244">
        <v>0</v>
      </c>
      <c r="AA33" s="404"/>
    </row>
    <row r="34" spans="1:29" s="21" customFormat="1" ht="12.75" customHeight="1">
      <c r="A34" s="785"/>
      <c r="B34" s="340">
        <v>1</v>
      </c>
      <c r="C34" s="341">
        <v>1</v>
      </c>
      <c r="D34" s="341">
        <v>1</v>
      </c>
      <c r="E34" s="198">
        <v>0.44614999999999999</v>
      </c>
      <c r="F34" s="131">
        <v>0.25556000000000001</v>
      </c>
      <c r="G34" s="189">
        <v>0.40812999999999999</v>
      </c>
      <c r="H34" s="198">
        <v>0.55384999999999995</v>
      </c>
      <c r="I34" s="131">
        <v>0.74443999999999999</v>
      </c>
      <c r="J34" s="189">
        <v>0.59187000000000001</v>
      </c>
      <c r="K34" s="198" t="s">
        <v>472</v>
      </c>
      <c r="L34" s="131" t="s">
        <v>472</v>
      </c>
      <c r="M34" s="227" t="s">
        <v>472</v>
      </c>
      <c r="N34" s="785"/>
      <c r="O34" s="198" t="s">
        <v>472</v>
      </c>
      <c r="P34" s="131" t="s">
        <v>472</v>
      </c>
      <c r="Q34" s="189" t="s">
        <v>472</v>
      </c>
      <c r="R34" s="131" t="s">
        <v>472</v>
      </c>
      <c r="S34" s="131" t="s">
        <v>472</v>
      </c>
      <c r="T34" s="131" t="s">
        <v>472</v>
      </c>
      <c r="U34" s="198" t="s">
        <v>472</v>
      </c>
      <c r="V34" s="131" t="s">
        <v>472</v>
      </c>
      <c r="W34" s="189" t="s">
        <v>472</v>
      </c>
      <c r="X34" s="131" t="s">
        <v>472</v>
      </c>
      <c r="Y34" s="131" t="s">
        <v>472</v>
      </c>
      <c r="Z34" s="227" t="s">
        <v>472</v>
      </c>
      <c r="AA34" s="404"/>
    </row>
    <row r="35" spans="1:29" s="21" customFormat="1" ht="12.75" customHeight="1">
      <c r="A35" s="805" t="s">
        <v>76</v>
      </c>
      <c r="B35" s="190">
        <v>12</v>
      </c>
      <c r="C35" s="181">
        <v>861</v>
      </c>
      <c r="D35" s="181">
        <v>4859</v>
      </c>
      <c r="E35" s="190">
        <v>6</v>
      </c>
      <c r="F35" s="181">
        <v>485</v>
      </c>
      <c r="G35" s="191">
        <v>2489</v>
      </c>
      <c r="H35" s="190">
        <v>6</v>
      </c>
      <c r="I35" s="181">
        <v>376</v>
      </c>
      <c r="J35" s="191">
        <v>2370</v>
      </c>
      <c r="K35" s="190">
        <v>0</v>
      </c>
      <c r="L35" s="181">
        <v>0</v>
      </c>
      <c r="M35" s="224">
        <v>0</v>
      </c>
      <c r="N35" s="805" t="s">
        <v>76</v>
      </c>
      <c r="O35" s="190">
        <v>0</v>
      </c>
      <c r="P35" s="181">
        <v>0</v>
      </c>
      <c r="Q35" s="191">
        <v>0</v>
      </c>
      <c r="R35" s="181">
        <v>0</v>
      </c>
      <c r="S35" s="181">
        <v>0</v>
      </c>
      <c r="T35" s="181">
        <v>0</v>
      </c>
      <c r="U35" s="190">
        <v>0</v>
      </c>
      <c r="V35" s="181">
        <v>0</v>
      </c>
      <c r="W35" s="191">
        <v>0</v>
      </c>
      <c r="X35" s="181">
        <v>0</v>
      </c>
      <c r="Y35" s="181">
        <v>0</v>
      </c>
      <c r="Z35" s="224">
        <v>0</v>
      </c>
      <c r="AA35" s="404"/>
    </row>
    <row r="36" spans="1:29" s="21" customFormat="1" ht="12.75" customHeight="1">
      <c r="A36" s="787"/>
      <c r="B36" s="343">
        <v>1</v>
      </c>
      <c r="C36" s="344">
        <v>1</v>
      </c>
      <c r="D36" s="344">
        <v>1</v>
      </c>
      <c r="E36" s="137">
        <v>0.5</v>
      </c>
      <c r="F36" s="138">
        <v>0.56330000000000002</v>
      </c>
      <c r="G36" s="193">
        <v>0.51224999999999998</v>
      </c>
      <c r="H36" s="137">
        <v>0.5</v>
      </c>
      <c r="I36" s="138">
        <v>0.43669999999999998</v>
      </c>
      <c r="J36" s="193">
        <v>0.48775000000000002</v>
      </c>
      <c r="K36" s="137" t="s">
        <v>472</v>
      </c>
      <c r="L36" s="138" t="s">
        <v>472</v>
      </c>
      <c r="M36" s="346" t="s">
        <v>472</v>
      </c>
      <c r="N36" s="787"/>
      <c r="O36" s="137" t="s">
        <v>472</v>
      </c>
      <c r="P36" s="138" t="s">
        <v>472</v>
      </c>
      <c r="Q36" s="193" t="s">
        <v>472</v>
      </c>
      <c r="R36" s="138" t="s">
        <v>472</v>
      </c>
      <c r="S36" s="138" t="s">
        <v>472</v>
      </c>
      <c r="T36" s="138" t="s">
        <v>472</v>
      </c>
      <c r="U36" s="137" t="s">
        <v>472</v>
      </c>
      <c r="V36" s="138" t="s">
        <v>472</v>
      </c>
      <c r="W36" s="193" t="s">
        <v>472</v>
      </c>
      <c r="X36" s="138" t="s">
        <v>472</v>
      </c>
      <c r="Y36" s="138" t="s">
        <v>472</v>
      </c>
      <c r="Z36" s="346" t="s">
        <v>472</v>
      </c>
      <c r="AA36" s="404"/>
    </row>
    <row r="37" spans="1:29" s="21" customFormat="1" ht="12.75" customHeight="1">
      <c r="A37" s="838" t="s">
        <v>85</v>
      </c>
      <c r="B37" s="183">
        <v>1090</v>
      </c>
      <c r="C37" s="184">
        <v>43184</v>
      </c>
      <c r="D37" s="194">
        <v>509038</v>
      </c>
      <c r="E37" s="183">
        <v>364</v>
      </c>
      <c r="F37" s="184">
        <v>13652</v>
      </c>
      <c r="G37" s="194">
        <v>145614</v>
      </c>
      <c r="H37" s="183">
        <v>701</v>
      </c>
      <c r="I37" s="184">
        <v>28977</v>
      </c>
      <c r="J37" s="194">
        <v>342958</v>
      </c>
      <c r="K37" s="183">
        <v>9</v>
      </c>
      <c r="L37" s="184">
        <v>143</v>
      </c>
      <c r="M37" s="230">
        <v>3228</v>
      </c>
      <c r="N37" s="838" t="s">
        <v>85</v>
      </c>
      <c r="O37" s="183">
        <v>1</v>
      </c>
      <c r="P37" s="184">
        <v>2</v>
      </c>
      <c r="Q37" s="194">
        <v>1805</v>
      </c>
      <c r="R37" s="183">
        <v>7</v>
      </c>
      <c r="S37" s="184">
        <v>64</v>
      </c>
      <c r="T37" s="194">
        <v>1143</v>
      </c>
      <c r="U37" s="183">
        <v>3</v>
      </c>
      <c r="V37" s="184">
        <v>3</v>
      </c>
      <c r="W37" s="184">
        <v>2145</v>
      </c>
      <c r="X37" s="183">
        <v>5</v>
      </c>
      <c r="Y37" s="184">
        <v>343</v>
      </c>
      <c r="Z37" s="230">
        <v>12145</v>
      </c>
      <c r="AA37" s="404"/>
    </row>
    <row r="38" spans="1:29" ht="12.75" customHeight="1" thickBot="1">
      <c r="A38" s="839"/>
      <c r="B38" s="347">
        <v>1</v>
      </c>
      <c r="C38" s="348">
        <v>1</v>
      </c>
      <c r="D38" s="349">
        <v>1</v>
      </c>
      <c r="E38" s="352">
        <v>0.33394000000000001</v>
      </c>
      <c r="F38" s="350">
        <v>0.31613999999999998</v>
      </c>
      <c r="G38" s="351">
        <v>0.28605999999999998</v>
      </c>
      <c r="H38" s="352">
        <v>0.64312000000000002</v>
      </c>
      <c r="I38" s="350">
        <v>0.67101</v>
      </c>
      <c r="J38" s="351">
        <v>0.67374000000000001</v>
      </c>
      <c r="K38" s="352">
        <v>8.26E-3</v>
      </c>
      <c r="L38" s="350">
        <v>3.31E-3</v>
      </c>
      <c r="M38" s="353">
        <v>6.3400000000000001E-3</v>
      </c>
      <c r="N38" s="839"/>
      <c r="O38" s="352">
        <v>9.2000000000000003E-4</v>
      </c>
      <c r="P38" s="350">
        <v>5.0000000000000002E-5</v>
      </c>
      <c r="Q38" s="351">
        <v>3.5500000000000002E-3</v>
      </c>
      <c r="R38" s="352">
        <v>6.4200000000000004E-3</v>
      </c>
      <c r="S38" s="350">
        <v>1.48E-3</v>
      </c>
      <c r="T38" s="351">
        <v>2.2499999999999998E-3</v>
      </c>
      <c r="U38" s="352">
        <v>2.7499999999999998E-3</v>
      </c>
      <c r="V38" s="350">
        <v>6.9999999999999994E-5</v>
      </c>
      <c r="W38" s="350">
        <v>4.2100000000000002E-3</v>
      </c>
      <c r="X38" s="352">
        <v>4.5900000000000003E-3</v>
      </c>
      <c r="Y38" s="350">
        <v>7.9399999999999991E-3</v>
      </c>
      <c r="Z38" s="353">
        <v>2.3859999999999999E-2</v>
      </c>
    </row>
    <row r="39" spans="1:29" s="402" customFormat="1">
      <c r="AA39" s="403"/>
      <c r="AB39" s="403"/>
      <c r="AC39" s="403"/>
    </row>
    <row r="40" spans="1:29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N40" s="539" t="str">
        <f>"Anmerkungen. Datengrundlage: Volkshochschul-Statistik "&amp;Hilfswerte!B1&amp;"; Basis: "&amp;Tabelle1!$C$36&amp;" vhs."</f>
        <v>Anmerkungen. Datengrundlage: Volkshochschul-Statistik 2023; Basis: 822 vhs.</v>
      </c>
      <c r="AA40" s="645"/>
      <c r="AB40" s="645"/>
      <c r="AC40" s="645"/>
    </row>
    <row r="41" spans="1:29" s="402" customFormat="1">
      <c r="AA41" s="403"/>
      <c r="AB41" s="403"/>
      <c r="AC41" s="403"/>
    </row>
    <row r="42" spans="1:29" s="402" customFormat="1">
      <c r="A42" s="547" t="s">
        <v>545</v>
      </c>
      <c r="B42" s="545"/>
      <c r="C42" s="545"/>
      <c r="D42" s="545"/>
      <c r="E42" s="545"/>
      <c r="F42" s="545"/>
      <c r="H42" s="404"/>
      <c r="I42" s="404"/>
      <c r="J42" s="404"/>
      <c r="K42" s="404"/>
      <c r="L42" s="404"/>
      <c r="M42" s="404"/>
      <c r="N42" s="547" t="s">
        <v>545</v>
      </c>
      <c r="O42" s="545"/>
      <c r="P42" s="545"/>
      <c r="Q42" s="545"/>
      <c r="R42" s="545"/>
      <c r="S42" s="545"/>
      <c r="AA42" s="403"/>
      <c r="AB42" s="403"/>
      <c r="AC42" s="403"/>
    </row>
    <row r="43" spans="1:29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N43" s="547" t="s">
        <v>546</v>
      </c>
      <c r="O43" s="545"/>
      <c r="P43" s="545"/>
      <c r="Q43" s="545"/>
      <c r="R43" s="775" t="s">
        <v>541</v>
      </c>
      <c r="S43" s="775"/>
      <c r="T43" s="775"/>
      <c r="AA43" s="403"/>
      <c r="AB43" s="403"/>
      <c r="AC43" s="403"/>
    </row>
    <row r="44" spans="1:29" s="402" customFormat="1">
      <c r="A44" s="548"/>
      <c r="B44" s="545"/>
      <c r="C44" s="545"/>
      <c r="D44" s="545"/>
      <c r="E44" s="545"/>
      <c r="F44" s="545"/>
      <c r="N44" s="548"/>
      <c r="O44" s="545"/>
      <c r="P44" s="545"/>
      <c r="Q44" s="545"/>
      <c r="R44" s="545"/>
      <c r="S44" s="545"/>
      <c r="AA44" s="403"/>
      <c r="AB44" s="403"/>
      <c r="AC44" s="403"/>
    </row>
    <row r="45" spans="1:29" s="402" customFormat="1">
      <c r="A45" s="766" t="s">
        <v>547</v>
      </c>
      <c r="B45" s="766"/>
      <c r="C45" s="766"/>
      <c r="D45" s="766"/>
      <c r="E45" s="766"/>
      <c r="F45" s="545"/>
      <c r="N45" s="766" t="s">
        <v>547</v>
      </c>
      <c r="O45" s="766"/>
      <c r="P45" s="766"/>
      <c r="Q45" s="766"/>
      <c r="R45" s="766"/>
      <c r="S45" s="545"/>
      <c r="AA45" s="403"/>
      <c r="AB45" s="403"/>
      <c r="AC45" s="403"/>
    </row>
  </sheetData>
  <mergeCells count="52">
    <mergeCell ref="A45:E45"/>
    <mergeCell ref="N45:R45"/>
    <mergeCell ref="A37:A38"/>
    <mergeCell ref="N37:N38"/>
    <mergeCell ref="A31:A32"/>
    <mergeCell ref="N31:N32"/>
    <mergeCell ref="A33:A34"/>
    <mergeCell ref="N33:N34"/>
    <mergeCell ref="A35:A36"/>
    <mergeCell ref="N35:N36"/>
    <mergeCell ref="E43:G43"/>
    <mergeCell ref="R43:T43"/>
    <mergeCell ref="A25:A26"/>
    <mergeCell ref="N25:N26"/>
    <mergeCell ref="A27:A28"/>
    <mergeCell ref="N27:N28"/>
    <mergeCell ref="A29:A30"/>
    <mergeCell ref="N29:N30"/>
    <mergeCell ref="A19:A20"/>
    <mergeCell ref="N19:N20"/>
    <mergeCell ref="A21:A22"/>
    <mergeCell ref="N21:N22"/>
    <mergeCell ref="A23:A24"/>
    <mergeCell ref="N23:N24"/>
    <mergeCell ref="A13:A14"/>
    <mergeCell ref="N13:N14"/>
    <mergeCell ref="A15:A16"/>
    <mergeCell ref="N15:N16"/>
    <mergeCell ref="A17:A18"/>
    <mergeCell ref="N17:N18"/>
    <mergeCell ref="A7:A8"/>
    <mergeCell ref="N7:N8"/>
    <mergeCell ref="A9:A10"/>
    <mergeCell ref="N9:N10"/>
    <mergeCell ref="A11:A12"/>
    <mergeCell ref="N11:N12"/>
    <mergeCell ref="A5:A6"/>
    <mergeCell ref="N5:N6"/>
    <mergeCell ref="O3:Q3"/>
    <mergeCell ref="R3:T3"/>
    <mergeCell ref="U3:W3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187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86" priority="26" stopIfTrue="1" operator="lessThan">
      <formula>0.0005</formula>
    </cfRule>
  </conditionalFormatting>
  <conditionalFormatting sqref="A5:Z5">
    <cfRule type="cellIs" dxfId="185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184" priority="3" stopIfTrue="1" operator="equal">
      <formula>0</formula>
    </cfRule>
  </conditionalFormatting>
  <conditionalFormatting sqref="A35:Z35 A37:Z37">
    <cfRule type="cellIs" dxfId="183" priority="9" stopIfTrue="1" operator="equal">
      <formula>0</formula>
    </cfRule>
  </conditionalFormatting>
  <conditionalFormatting sqref="E6:M6">
    <cfRule type="cellIs" dxfId="182" priority="18" stopIfTrue="1" operator="equal">
      <formula>0</formula>
    </cfRule>
  </conditionalFormatting>
  <conditionalFormatting sqref="E8:M8">
    <cfRule type="cellIs" dxfId="181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180" priority="4" stopIfTrue="1" operator="equal">
      <formula>0</formula>
    </cfRule>
  </conditionalFormatting>
  <conditionalFormatting sqref="E36:M36 E38:M38">
    <cfRule type="cellIs" dxfId="179" priority="13" stopIfTrue="1" operator="equal">
      <formula>0</formula>
    </cfRule>
  </conditionalFormatting>
  <conditionalFormatting sqref="N6 N8 N10 N12 N14 N16 N18 N20 N22 N24 N26 N28 N30 N32 N34 N36">
    <cfRule type="cellIs" dxfId="178" priority="22" stopIfTrue="1" operator="equal">
      <formula>1</formula>
    </cfRule>
    <cfRule type="cellIs" dxfId="177" priority="23" stopIfTrue="1" operator="lessThan">
      <formula>0.0005</formula>
    </cfRule>
  </conditionalFormatting>
  <conditionalFormatting sqref="O6:Z8">
    <cfRule type="cellIs" dxfId="176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175" priority="1" stopIfTrue="1" operator="equal">
      <formula>0</formula>
    </cfRule>
  </conditionalFormatting>
  <conditionalFormatting sqref="O36:Z36 O38:Z38">
    <cfRule type="cellIs" dxfId="174" priority="7" stopIfTrue="1" operator="equal">
      <formula>0</formula>
    </cfRule>
  </conditionalFormatting>
  <conditionalFormatting sqref="AD4">
    <cfRule type="cellIs" dxfId="173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72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171" priority="29" stopIfTrue="1" operator="lessThan">
      <formula>0.0005</formula>
    </cfRule>
  </conditionalFormatting>
  <hyperlinks>
    <hyperlink ref="R43" r:id="rId1" xr:uid="{EAD7F1CC-D12A-4933-BC19-6CED93B5DC4F}"/>
    <hyperlink ref="R43:T43" r:id="rId2" display="http://dx.doi.org/10.4232/1.14582 " xr:uid="{B3DCCB91-D839-425C-9913-BB8845E57095}"/>
    <hyperlink ref="E43" r:id="rId3" xr:uid="{4D4E0A80-2FDC-49E5-8B88-1C9E2A2C8987}"/>
    <hyperlink ref="E43:G43" r:id="rId4" display="http://dx.doi.org/10.4232/1.14582 " xr:uid="{72FAF01B-2D25-4BA9-B98C-22B4AFD94A25}"/>
    <hyperlink ref="A45" r:id="rId5" display="Publikation und Tabellen stehen unter der Lizenz CC BY-SA DEED 4.0." xr:uid="{4DA7A280-7DBA-4631-9BE7-C30AD36B6F13}"/>
    <hyperlink ref="A45:E45" r:id="rId6" display="Die Tabellen stehen unter der Lizenz CC BY-SA DEED 4.0." xr:uid="{62F3374E-2CF4-4173-A163-52A8DF6826A4}"/>
    <hyperlink ref="N45" r:id="rId7" display="Publikation und Tabellen stehen unter der Lizenz CC BY-SA DEED 4.0." xr:uid="{59DEFFAE-DAE3-4169-A1EF-F1ECFFF7EE23}"/>
    <hyperlink ref="N45:R45" r:id="rId8" display="Die Tabellen stehen unter der Lizenz CC BY-SA DEED 4.0." xr:uid="{E7A658C9-C06B-439A-B20F-55C19C1EA933}"/>
  </hyperlinks>
  <pageMargins left="0.78740157480314965" right="0.78740157480314965" top="0.98425196850393704" bottom="0.98425196850393704" header="0.51181102362204722" footer="0.51181102362204722"/>
  <pageSetup paperSize="9" scale="67" orientation="portrait" r:id="rId9"/>
  <headerFooter scaleWithDoc="0" alignWithMargins="0"/>
  <colBreaks count="1" manualBreakCount="1">
    <brk id="13" max="44" man="1"/>
  </colBreaks>
  <legacyDrawingHF r:id="rId1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D8AC1-D8D7-49E0-83FB-CA86DBB86A2C}">
  <dimension ref="A1:AF45"/>
  <sheetViews>
    <sheetView view="pageBreakPreview" zoomScaleNormal="100" zoomScaleSheetLayoutView="100" workbookViewId="0">
      <selection sqref="A1:P1"/>
    </sheetView>
  </sheetViews>
  <sheetFormatPr baseColWidth="10" defaultRowHeight="12.75"/>
  <cols>
    <col min="1" max="1" width="8.7109375" style="20" customWidth="1"/>
    <col min="2" max="29" width="8.28515625" style="20" customWidth="1"/>
    <col min="30" max="30" width="2.7109375" style="402" customWidth="1"/>
    <col min="31" max="32" width="7.140625" style="20" customWidth="1"/>
    <col min="33" max="16384" width="11.42578125" style="20"/>
  </cols>
  <sheetData>
    <row r="1" spans="1:32" ht="59.25" customHeight="1" thickBot="1">
      <c r="A1" s="788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2023</v>
      </c>
      <c r="R1" s="788"/>
      <c r="S1" s="788"/>
      <c r="T1" s="788"/>
      <c r="U1" s="788"/>
      <c r="V1" s="788"/>
      <c r="W1" s="788"/>
      <c r="X1" s="788"/>
      <c r="Y1" s="788"/>
      <c r="Z1" s="788"/>
      <c r="AA1" s="788"/>
      <c r="AB1" s="788"/>
      <c r="AC1" s="34"/>
      <c r="AD1" s="558"/>
      <c r="AE1" s="34"/>
      <c r="AF1" s="34"/>
    </row>
    <row r="2" spans="1:32" ht="25.5" customHeight="1">
      <c r="A2" s="1063" t="s">
        <v>12</v>
      </c>
      <c r="B2" s="798" t="s">
        <v>24</v>
      </c>
      <c r="C2" s="799"/>
      <c r="D2" s="880"/>
      <c r="E2" s="864" t="s">
        <v>399</v>
      </c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7"/>
      <c r="Q2" s="864" t="s">
        <v>399</v>
      </c>
      <c r="R2" s="796"/>
      <c r="S2" s="796"/>
      <c r="T2" s="796"/>
      <c r="U2" s="796"/>
      <c r="V2" s="796"/>
      <c r="W2" s="796"/>
      <c r="X2" s="796"/>
      <c r="Y2" s="875"/>
      <c r="Z2" s="799" t="s">
        <v>398</v>
      </c>
      <c r="AA2" s="799"/>
      <c r="AB2" s="879"/>
      <c r="AC2" s="695"/>
    </row>
    <row r="3" spans="1:32" ht="54" customHeight="1">
      <c r="A3" s="1064"/>
      <c r="B3" s="846"/>
      <c r="C3" s="874"/>
      <c r="D3" s="881"/>
      <c r="E3" s="853" t="s">
        <v>89</v>
      </c>
      <c r="F3" s="853"/>
      <c r="G3" s="853"/>
      <c r="H3" s="853" t="s">
        <v>113</v>
      </c>
      <c r="I3" s="853"/>
      <c r="J3" s="853"/>
      <c r="K3" s="853" t="s">
        <v>19</v>
      </c>
      <c r="L3" s="853"/>
      <c r="M3" s="853"/>
      <c r="N3" s="853" t="s">
        <v>20</v>
      </c>
      <c r="O3" s="853"/>
      <c r="P3" s="1054"/>
      <c r="Q3" s="873" t="s">
        <v>352</v>
      </c>
      <c r="R3" s="793"/>
      <c r="S3" s="794"/>
      <c r="T3" s="873" t="s">
        <v>362</v>
      </c>
      <c r="U3" s="793"/>
      <c r="V3" s="794"/>
      <c r="W3" s="873" t="s">
        <v>39</v>
      </c>
      <c r="X3" s="793"/>
      <c r="Y3" s="794"/>
      <c r="Z3" s="874"/>
      <c r="AA3" s="874"/>
      <c r="AB3" s="1061"/>
      <c r="AC3" s="402"/>
    </row>
    <row r="4" spans="1:32" ht="41.25" customHeight="1">
      <c r="A4" s="1065"/>
      <c r="B4" s="648" t="s">
        <v>301</v>
      </c>
      <c r="C4" s="648" t="s">
        <v>40</v>
      </c>
      <c r="D4" s="588" t="s">
        <v>302</v>
      </c>
      <c r="E4" s="646" t="s">
        <v>301</v>
      </c>
      <c r="F4" s="648" t="s">
        <v>40</v>
      </c>
      <c r="G4" s="588" t="s">
        <v>302</v>
      </c>
      <c r="H4" s="648" t="s">
        <v>301</v>
      </c>
      <c r="I4" s="648" t="s">
        <v>40</v>
      </c>
      <c r="J4" s="588" t="s">
        <v>302</v>
      </c>
      <c r="K4" s="648" t="s">
        <v>301</v>
      </c>
      <c r="L4" s="648" t="s">
        <v>40</v>
      </c>
      <c r="M4" s="588" t="s">
        <v>302</v>
      </c>
      <c r="N4" s="648" t="s">
        <v>301</v>
      </c>
      <c r="O4" s="648" t="s">
        <v>40</v>
      </c>
      <c r="P4" s="649" t="s">
        <v>302</v>
      </c>
      <c r="Q4" s="648" t="s">
        <v>301</v>
      </c>
      <c r="R4" s="648" t="s">
        <v>40</v>
      </c>
      <c r="S4" s="588" t="s">
        <v>302</v>
      </c>
      <c r="T4" s="648" t="s">
        <v>301</v>
      </c>
      <c r="U4" s="648" t="s">
        <v>40</v>
      </c>
      <c r="V4" s="588" t="s">
        <v>302</v>
      </c>
      <c r="W4" s="648" t="s">
        <v>301</v>
      </c>
      <c r="X4" s="648" t="s">
        <v>40</v>
      </c>
      <c r="Y4" s="588" t="s">
        <v>302</v>
      </c>
      <c r="Z4" s="582" t="s">
        <v>301</v>
      </c>
      <c r="AA4" s="648" t="s">
        <v>40</v>
      </c>
      <c r="AB4" s="584" t="s">
        <v>302</v>
      </c>
      <c r="AC4" s="402"/>
    </row>
    <row r="5" spans="1:32" ht="12.75" customHeight="1">
      <c r="A5" s="1062" t="s">
        <v>61</v>
      </c>
      <c r="B5" s="338">
        <v>625</v>
      </c>
      <c r="C5" s="337">
        <v>3271</v>
      </c>
      <c r="D5" s="231">
        <v>6244</v>
      </c>
      <c r="E5" s="337">
        <v>121</v>
      </c>
      <c r="F5" s="337">
        <v>743</v>
      </c>
      <c r="G5" s="231">
        <v>1860</v>
      </c>
      <c r="H5" s="338">
        <v>12</v>
      </c>
      <c r="I5" s="337">
        <v>45</v>
      </c>
      <c r="J5" s="231">
        <v>119</v>
      </c>
      <c r="K5" s="338">
        <v>29</v>
      </c>
      <c r="L5" s="337">
        <v>182</v>
      </c>
      <c r="M5" s="231">
        <v>295</v>
      </c>
      <c r="N5" s="338">
        <v>69</v>
      </c>
      <c r="O5" s="337">
        <v>264</v>
      </c>
      <c r="P5" s="339">
        <v>813</v>
      </c>
      <c r="Q5" s="337">
        <v>282</v>
      </c>
      <c r="R5" s="337">
        <v>982</v>
      </c>
      <c r="S5" s="231">
        <v>2033</v>
      </c>
      <c r="T5" s="338">
        <v>15</v>
      </c>
      <c r="U5" s="337">
        <v>566</v>
      </c>
      <c r="V5" s="231">
        <v>145</v>
      </c>
      <c r="W5" s="338">
        <v>4</v>
      </c>
      <c r="X5" s="337">
        <v>14</v>
      </c>
      <c r="Y5" s="231">
        <v>31</v>
      </c>
      <c r="Z5" s="338">
        <v>93</v>
      </c>
      <c r="AA5" s="337">
        <v>475</v>
      </c>
      <c r="AB5" s="339">
        <v>948</v>
      </c>
      <c r="AC5" s="402"/>
    </row>
    <row r="6" spans="1:32" ht="12.75" customHeight="1">
      <c r="A6" s="1056"/>
      <c r="B6" s="340">
        <v>1</v>
      </c>
      <c r="C6" s="341">
        <v>1</v>
      </c>
      <c r="D6" s="342">
        <v>1</v>
      </c>
      <c r="E6" s="131">
        <v>0.19359999999999999</v>
      </c>
      <c r="F6" s="131">
        <v>0.22714999999999999</v>
      </c>
      <c r="G6" s="189">
        <v>0.29788999999999999</v>
      </c>
      <c r="H6" s="198">
        <v>1.9199999999999998E-2</v>
      </c>
      <c r="I6" s="131">
        <v>1.376E-2</v>
      </c>
      <c r="J6" s="189">
        <v>1.9060000000000001E-2</v>
      </c>
      <c r="K6" s="198">
        <v>4.6399999999999997E-2</v>
      </c>
      <c r="L6" s="131">
        <v>5.5640000000000002E-2</v>
      </c>
      <c r="M6" s="189">
        <v>4.725E-2</v>
      </c>
      <c r="N6" s="198">
        <v>0.1104</v>
      </c>
      <c r="O6" s="131">
        <v>8.0710000000000004E-2</v>
      </c>
      <c r="P6" s="227">
        <v>0.13020000000000001</v>
      </c>
      <c r="Q6" s="131">
        <v>0.45119999999999999</v>
      </c>
      <c r="R6" s="131">
        <v>0.30020999999999998</v>
      </c>
      <c r="S6" s="189">
        <v>0.32558999999999999</v>
      </c>
      <c r="T6" s="198">
        <v>2.4E-2</v>
      </c>
      <c r="U6" s="131">
        <v>0.17304</v>
      </c>
      <c r="V6" s="189">
        <v>2.3220000000000001E-2</v>
      </c>
      <c r="W6" s="198">
        <v>6.4000000000000003E-3</v>
      </c>
      <c r="X6" s="131">
        <v>4.28E-3</v>
      </c>
      <c r="Y6" s="189">
        <v>4.96E-3</v>
      </c>
      <c r="Z6" s="198">
        <v>0.14879999999999999</v>
      </c>
      <c r="AA6" s="131">
        <v>0.14521999999999999</v>
      </c>
      <c r="AB6" s="227">
        <v>0.15182999999999999</v>
      </c>
      <c r="AC6" s="402"/>
    </row>
    <row r="7" spans="1:32" ht="12.75" customHeight="1">
      <c r="A7" s="1056" t="s">
        <v>62</v>
      </c>
      <c r="B7" s="190">
        <v>662</v>
      </c>
      <c r="C7" s="181">
        <v>9636</v>
      </c>
      <c r="D7" s="191">
        <v>7389</v>
      </c>
      <c r="E7" s="181">
        <v>89</v>
      </c>
      <c r="F7" s="181">
        <v>552</v>
      </c>
      <c r="G7" s="191">
        <v>1536</v>
      </c>
      <c r="H7" s="190">
        <v>88</v>
      </c>
      <c r="I7" s="181">
        <v>860</v>
      </c>
      <c r="J7" s="191">
        <v>1054</v>
      </c>
      <c r="K7" s="190">
        <v>136</v>
      </c>
      <c r="L7" s="181">
        <v>1762</v>
      </c>
      <c r="M7" s="191">
        <v>1681</v>
      </c>
      <c r="N7" s="190">
        <v>135</v>
      </c>
      <c r="O7" s="199">
        <v>2608</v>
      </c>
      <c r="P7" s="224">
        <v>1284</v>
      </c>
      <c r="Q7" s="181">
        <v>199</v>
      </c>
      <c r="R7" s="181">
        <v>3380</v>
      </c>
      <c r="S7" s="191">
        <v>1718</v>
      </c>
      <c r="T7" s="190">
        <v>1</v>
      </c>
      <c r="U7" s="181">
        <v>4</v>
      </c>
      <c r="V7" s="191">
        <v>12</v>
      </c>
      <c r="W7" s="190">
        <v>13</v>
      </c>
      <c r="X7" s="181">
        <v>460</v>
      </c>
      <c r="Y7" s="191">
        <v>95</v>
      </c>
      <c r="Z7" s="190">
        <v>1</v>
      </c>
      <c r="AA7" s="199">
        <v>10</v>
      </c>
      <c r="AB7" s="224">
        <v>9</v>
      </c>
      <c r="AC7" s="402"/>
    </row>
    <row r="8" spans="1:32" ht="12.75" customHeight="1">
      <c r="A8" s="1056"/>
      <c r="B8" s="340">
        <v>1</v>
      </c>
      <c r="C8" s="341">
        <v>1</v>
      </c>
      <c r="D8" s="342">
        <v>1</v>
      </c>
      <c r="E8" s="131">
        <v>0.13444</v>
      </c>
      <c r="F8" s="131">
        <v>5.7290000000000001E-2</v>
      </c>
      <c r="G8" s="189">
        <v>0.20788000000000001</v>
      </c>
      <c r="H8" s="198">
        <v>0.13292999999999999</v>
      </c>
      <c r="I8" s="131">
        <v>8.9249999999999996E-2</v>
      </c>
      <c r="J8" s="189">
        <v>0.14263999999999999</v>
      </c>
      <c r="K8" s="198">
        <v>0.20544000000000001</v>
      </c>
      <c r="L8" s="131">
        <v>0.18285999999999999</v>
      </c>
      <c r="M8" s="189">
        <v>0.22750000000000001</v>
      </c>
      <c r="N8" s="198">
        <v>0.20393</v>
      </c>
      <c r="O8" s="131">
        <v>0.27065</v>
      </c>
      <c r="P8" s="227">
        <v>0.17377000000000001</v>
      </c>
      <c r="Q8" s="131">
        <v>0.30059999999999998</v>
      </c>
      <c r="R8" s="131">
        <v>0.35077000000000003</v>
      </c>
      <c r="S8" s="189">
        <v>0.23250999999999999</v>
      </c>
      <c r="T8" s="198">
        <v>1.5100000000000001E-3</v>
      </c>
      <c r="U8" s="131">
        <v>4.2000000000000002E-4</v>
      </c>
      <c r="V8" s="189">
        <v>1.6199999999999999E-3</v>
      </c>
      <c r="W8" s="198">
        <v>1.9640000000000001E-2</v>
      </c>
      <c r="X8" s="131">
        <v>4.7739999999999998E-2</v>
      </c>
      <c r="Y8" s="189">
        <v>1.286E-2</v>
      </c>
      <c r="Z8" s="198">
        <v>1.5100000000000001E-3</v>
      </c>
      <c r="AA8" s="131">
        <v>1.0399999999999999E-3</v>
      </c>
      <c r="AB8" s="227">
        <v>1.2199999999999999E-3</v>
      </c>
      <c r="AC8" s="402"/>
    </row>
    <row r="9" spans="1:32" ht="12.75" customHeight="1">
      <c r="A9" s="1056" t="s">
        <v>63</v>
      </c>
      <c r="B9" s="190">
        <v>123</v>
      </c>
      <c r="C9" s="181">
        <v>1099</v>
      </c>
      <c r="D9" s="191">
        <v>976</v>
      </c>
      <c r="E9" s="181">
        <v>7</v>
      </c>
      <c r="F9" s="181">
        <v>33</v>
      </c>
      <c r="G9" s="191">
        <v>27</v>
      </c>
      <c r="H9" s="190">
        <v>0</v>
      </c>
      <c r="I9" s="181">
        <v>0</v>
      </c>
      <c r="J9" s="191">
        <v>0</v>
      </c>
      <c r="K9" s="190">
        <v>8</v>
      </c>
      <c r="L9" s="181">
        <v>102</v>
      </c>
      <c r="M9" s="191">
        <v>99</v>
      </c>
      <c r="N9" s="190">
        <v>16</v>
      </c>
      <c r="O9" s="181">
        <v>121</v>
      </c>
      <c r="P9" s="224">
        <v>169</v>
      </c>
      <c r="Q9" s="181">
        <v>92</v>
      </c>
      <c r="R9" s="181">
        <v>843</v>
      </c>
      <c r="S9" s="191">
        <v>681</v>
      </c>
      <c r="T9" s="190">
        <v>0</v>
      </c>
      <c r="U9" s="181">
        <v>0</v>
      </c>
      <c r="V9" s="191">
        <v>0</v>
      </c>
      <c r="W9" s="190">
        <v>0</v>
      </c>
      <c r="X9" s="181">
        <v>0</v>
      </c>
      <c r="Y9" s="191">
        <v>0</v>
      </c>
      <c r="Z9" s="190">
        <v>0</v>
      </c>
      <c r="AA9" s="181">
        <v>0</v>
      </c>
      <c r="AB9" s="224">
        <v>0</v>
      </c>
      <c r="AC9" s="402"/>
    </row>
    <row r="10" spans="1:32" ht="12.75" customHeight="1">
      <c r="A10" s="1056"/>
      <c r="B10" s="340">
        <v>1</v>
      </c>
      <c r="C10" s="341">
        <v>1</v>
      </c>
      <c r="D10" s="342">
        <v>1</v>
      </c>
      <c r="E10" s="131">
        <v>5.6910000000000002E-2</v>
      </c>
      <c r="F10" s="131">
        <v>3.0030000000000001E-2</v>
      </c>
      <c r="G10" s="189">
        <v>2.7660000000000001E-2</v>
      </c>
      <c r="H10" s="198" t="s">
        <v>472</v>
      </c>
      <c r="I10" s="131" t="s">
        <v>472</v>
      </c>
      <c r="J10" s="189" t="s">
        <v>472</v>
      </c>
      <c r="K10" s="198">
        <v>6.5040000000000001E-2</v>
      </c>
      <c r="L10" s="131">
        <v>9.2810000000000004E-2</v>
      </c>
      <c r="M10" s="189">
        <v>0.10143000000000001</v>
      </c>
      <c r="N10" s="198">
        <v>0.13008</v>
      </c>
      <c r="O10" s="131">
        <v>0.1101</v>
      </c>
      <c r="P10" s="227">
        <v>0.17316000000000001</v>
      </c>
      <c r="Q10" s="131">
        <v>0.74797000000000002</v>
      </c>
      <c r="R10" s="131">
        <v>0.76705999999999996</v>
      </c>
      <c r="S10" s="189">
        <v>0.69774999999999998</v>
      </c>
      <c r="T10" s="198" t="s">
        <v>472</v>
      </c>
      <c r="U10" s="131" t="s">
        <v>472</v>
      </c>
      <c r="V10" s="189" t="s">
        <v>472</v>
      </c>
      <c r="W10" s="198" t="s">
        <v>472</v>
      </c>
      <c r="X10" s="131" t="s">
        <v>472</v>
      </c>
      <c r="Y10" s="189" t="s">
        <v>472</v>
      </c>
      <c r="Z10" s="198" t="s">
        <v>472</v>
      </c>
      <c r="AA10" s="131" t="s">
        <v>472</v>
      </c>
      <c r="AB10" s="227" t="s">
        <v>472</v>
      </c>
      <c r="AC10" s="402"/>
    </row>
    <row r="11" spans="1:32" ht="12.75" customHeight="1">
      <c r="A11" s="1056" t="s">
        <v>64</v>
      </c>
      <c r="B11" s="190">
        <v>13</v>
      </c>
      <c r="C11" s="181">
        <v>46</v>
      </c>
      <c r="D11" s="191">
        <v>144</v>
      </c>
      <c r="E11" s="181">
        <v>1</v>
      </c>
      <c r="F11" s="181">
        <v>3</v>
      </c>
      <c r="G11" s="191">
        <v>29</v>
      </c>
      <c r="H11" s="190">
        <v>0</v>
      </c>
      <c r="I11" s="181">
        <v>0</v>
      </c>
      <c r="J11" s="191">
        <v>0</v>
      </c>
      <c r="K11" s="190">
        <v>1</v>
      </c>
      <c r="L11" s="181">
        <v>2</v>
      </c>
      <c r="M11" s="191">
        <v>17</v>
      </c>
      <c r="N11" s="190">
        <v>1</v>
      </c>
      <c r="O11" s="181">
        <v>3</v>
      </c>
      <c r="P11" s="224">
        <v>14</v>
      </c>
      <c r="Q11" s="181">
        <v>8</v>
      </c>
      <c r="R11" s="181">
        <v>31</v>
      </c>
      <c r="S11" s="191">
        <v>70</v>
      </c>
      <c r="T11" s="190">
        <v>0</v>
      </c>
      <c r="U11" s="181">
        <v>0</v>
      </c>
      <c r="V11" s="191">
        <v>0</v>
      </c>
      <c r="W11" s="190">
        <v>2</v>
      </c>
      <c r="X11" s="181">
        <v>7</v>
      </c>
      <c r="Y11" s="191">
        <v>14</v>
      </c>
      <c r="Z11" s="190">
        <v>0</v>
      </c>
      <c r="AA11" s="181">
        <v>0</v>
      </c>
      <c r="AB11" s="224">
        <v>0</v>
      </c>
      <c r="AC11" s="402"/>
    </row>
    <row r="12" spans="1:32" ht="12.75" customHeight="1">
      <c r="A12" s="1056"/>
      <c r="B12" s="340">
        <v>1</v>
      </c>
      <c r="C12" s="341">
        <v>1</v>
      </c>
      <c r="D12" s="342">
        <v>1</v>
      </c>
      <c r="E12" s="131">
        <v>7.6920000000000002E-2</v>
      </c>
      <c r="F12" s="131">
        <v>6.522E-2</v>
      </c>
      <c r="G12" s="189">
        <v>0.20139000000000001</v>
      </c>
      <c r="H12" s="198" t="s">
        <v>472</v>
      </c>
      <c r="I12" s="131" t="s">
        <v>472</v>
      </c>
      <c r="J12" s="189" t="s">
        <v>472</v>
      </c>
      <c r="K12" s="198">
        <v>7.6920000000000002E-2</v>
      </c>
      <c r="L12" s="131">
        <v>4.3479999999999998E-2</v>
      </c>
      <c r="M12" s="189">
        <v>0.11806</v>
      </c>
      <c r="N12" s="198">
        <v>7.6920000000000002E-2</v>
      </c>
      <c r="O12" s="131">
        <v>6.522E-2</v>
      </c>
      <c r="P12" s="227">
        <v>9.7220000000000001E-2</v>
      </c>
      <c r="Q12" s="131">
        <v>0.61538000000000004</v>
      </c>
      <c r="R12" s="131">
        <v>0.67391000000000001</v>
      </c>
      <c r="S12" s="189">
        <v>0.48610999999999999</v>
      </c>
      <c r="T12" s="198" t="s">
        <v>472</v>
      </c>
      <c r="U12" s="131" t="s">
        <v>472</v>
      </c>
      <c r="V12" s="189" t="s">
        <v>472</v>
      </c>
      <c r="W12" s="198">
        <v>0.15384999999999999</v>
      </c>
      <c r="X12" s="131">
        <v>0.15217</v>
      </c>
      <c r="Y12" s="189">
        <v>9.7220000000000001E-2</v>
      </c>
      <c r="Z12" s="198" t="s">
        <v>472</v>
      </c>
      <c r="AA12" s="131" t="s">
        <v>472</v>
      </c>
      <c r="AB12" s="227" t="s">
        <v>472</v>
      </c>
      <c r="AC12" s="402"/>
    </row>
    <row r="13" spans="1:32" ht="12.75" customHeight="1">
      <c r="A13" s="1056" t="s">
        <v>65</v>
      </c>
      <c r="B13" s="190">
        <v>6</v>
      </c>
      <c r="C13" s="181">
        <v>34</v>
      </c>
      <c r="D13" s="191">
        <v>41</v>
      </c>
      <c r="E13" s="181">
        <v>1</v>
      </c>
      <c r="F13" s="181">
        <v>6</v>
      </c>
      <c r="G13" s="191">
        <v>8</v>
      </c>
      <c r="H13" s="190">
        <v>0</v>
      </c>
      <c r="I13" s="181">
        <v>0</v>
      </c>
      <c r="J13" s="191">
        <v>0</v>
      </c>
      <c r="K13" s="190">
        <v>0</v>
      </c>
      <c r="L13" s="181">
        <v>0</v>
      </c>
      <c r="M13" s="191">
        <v>0</v>
      </c>
      <c r="N13" s="190">
        <v>1</v>
      </c>
      <c r="O13" s="181">
        <v>12</v>
      </c>
      <c r="P13" s="224">
        <v>12</v>
      </c>
      <c r="Q13" s="181">
        <v>0</v>
      </c>
      <c r="R13" s="181">
        <v>0</v>
      </c>
      <c r="S13" s="191">
        <v>0</v>
      </c>
      <c r="T13" s="190">
        <v>0</v>
      </c>
      <c r="U13" s="181">
        <v>0</v>
      </c>
      <c r="V13" s="191">
        <v>0</v>
      </c>
      <c r="W13" s="190">
        <v>0</v>
      </c>
      <c r="X13" s="181">
        <v>0</v>
      </c>
      <c r="Y13" s="191">
        <v>0</v>
      </c>
      <c r="Z13" s="190">
        <v>4</v>
      </c>
      <c r="AA13" s="181">
        <v>16</v>
      </c>
      <c r="AB13" s="224">
        <v>21</v>
      </c>
      <c r="AC13" s="402"/>
    </row>
    <row r="14" spans="1:32" ht="12.75" customHeight="1">
      <c r="A14" s="1056"/>
      <c r="B14" s="340">
        <v>1</v>
      </c>
      <c r="C14" s="341">
        <v>1</v>
      </c>
      <c r="D14" s="342">
        <v>1</v>
      </c>
      <c r="E14" s="131">
        <v>0.16667000000000001</v>
      </c>
      <c r="F14" s="131">
        <v>0.17646999999999999</v>
      </c>
      <c r="G14" s="189">
        <v>0.19511999999999999</v>
      </c>
      <c r="H14" s="198" t="s">
        <v>472</v>
      </c>
      <c r="I14" s="131" t="s">
        <v>472</v>
      </c>
      <c r="J14" s="189" t="s">
        <v>472</v>
      </c>
      <c r="K14" s="198" t="s">
        <v>472</v>
      </c>
      <c r="L14" s="131" t="s">
        <v>472</v>
      </c>
      <c r="M14" s="189" t="s">
        <v>472</v>
      </c>
      <c r="N14" s="198">
        <v>0.16667000000000001</v>
      </c>
      <c r="O14" s="131">
        <v>0.35293999999999998</v>
      </c>
      <c r="P14" s="227">
        <v>0.29268</v>
      </c>
      <c r="Q14" s="131" t="s">
        <v>472</v>
      </c>
      <c r="R14" s="131" t="s">
        <v>472</v>
      </c>
      <c r="S14" s="189" t="s">
        <v>472</v>
      </c>
      <c r="T14" s="198" t="s">
        <v>472</v>
      </c>
      <c r="U14" s="131" t="s">
        <v>472</v>
      </c>
      <c r="V14" s="189" t="s">
        <v>472</v>
      </c>
      <c r="W14" s="198" t="s">
        <v>472</v>
      </c>
      <c r="X14" s="131" t="s">
        <v>472</v>
      </c>
      <c r="Y14" s="189" t="s">
        <v>472</v>
      </c>
      <c r="Z14" s="198">
        <v>0.66666999999999998</v>
      </c>
      <c r="AA14" s="131">
        <v>0.47059000000000001</v>
      </c>
      <c r="AB14" s="227">
        <v>0.51219999999999999</v>
      </c>
      <c r="AC14" s="402"/>
    </row>
    <row r="15" spans="1:32" ht="12.75" customHeight="1">
      <c r="A15" s="1056" t="s">
        <v>66</v>
      </c>
      <c r="B15" s="190">
        <v>193</v>
      </c>
      <c r="C15" s="181">
        <v>1085</v>
      </c>
      <c r="D15" s="191">
        <v>1263</v>
      </c>
      <c r="E15" s="181">
        <v>3</v>
      </c>
      <c r="F15" s="181">
        <v>14</v>
      </c>
      <c r="G15" s="191">
        <v>35</v>
      </c>
      <c r="H15" s="190">
        <v>4</v>
      </c>
      <c r="I15" s="181">
        <v>21</v>
      </c>
      <c r="J15" s="191">
        <v>33</v>
      </c>
      <c r="K15" s="190">
        <v>2</v>
      </c>
      <c r="L15" s="181">
        <v>18</v>
      </c>
      <c r="M15" s="191">
        <v>13</v>
      </c>
      <c r="N15" s="190">
        <v>18</v>
      </c>
      <c r="O15" s="181">
        <v>262</v>
      </c>
      <c r="P15" s="224">
        <v>125</v>
      </c>
      <c r="Q15" s="181">
        <v>72</v>
      </c>
      <c r="R15" s="181">
        <v>409</v>
      </c>
      <c r="S15" s="191">
        <v>391</v>
      </c>
      <c r="T15" s="190">
        <v>0</v>
      </c>
      <c r="U15" s="181">
        <v>0</v>
      </c>
      <c r="V15" s="191">
        <v>0</v>
      </c>
      <c r="W15" s="190">
        <v>0</v>
      </c>
      <c r="X15" s="181">
        <v>0</v>
      </c>
      <c r="Y15" s="191">
        <v>0</v>
      </c>
      <c r="Z15" s="190">
        <v>94</v>
      </c>
      <c r="AA15" s="181">
        <v>361</v>
      </c>
      <c r="AB15" s="224">
        <v>666</v>
      </c>
      <c r="AC15" s="402"/>
    </row>
    <row r="16" spans="1:32" ht="12.75" customHeight="1">
      <c r="A16" s="1056"/>
      <c r="B16" s="340">
        <v>1</v>
      </c>
      <c r="C16" s="341">
        <v>1</v>
      </c>
      <c r="D16" s="342">
        <v>1</v>
      </c>
      <c r="E16" s="131">
        <v>1.554E-2</v>
      </c>
      <c r="F16" s="131">
        <v>1.29E-2</v>
      </c>
      <c r="G16" s="189">
        <v>2.7709999999999999E-2</v>
      </c>
      <c r="H16" s="198">
        <v>2.0729999999999998E-2</v>
      </c>
      <c r="I16" s="131">
        <v>1.9349999999999999E-2</v>
      </c>
      <c r="J16" s="189">
        <v>2.613E-2</v>
      </c>
      <c r="K16" s="198">
        <v>1.0359999999999999E-2</v>
      </c>
      <c r="L16" s="131">
        <v>1.6590000000000001E-2</v>
      </c>
      <c r="M16" s="189">
        <v>1.0290000000000001E-2</v>
      </c>
      <c r="N16" s="198">
        <v>9.3259999999999996E-2</v>
      </c>
      <c r="O16" s="131">
        <v>0.24146999999999999</v>
      </c>
      <c r="P16" s="227">
        <v>9.8970000000000002E-2</v>
      </c>
      <c r="Q16" s="131">
        <v>0.37306</v>
      </c>
      <c r="R16" s="131">
        <v>0.37696000000000002</v>
      </c>
      <c r="S16" s="189">
        <v>0.30958000000000002</v>
      </c>
      <c r="T16" s="198" t="s">
        <v>472</v>
      </c>
      <c r="U16" s="131" t="s">
        <v>472</v>
      </c>
      <c r="V16" s="189" t="s">
        <v>472</v>
      </c>
      <c r="W16" s="198" t="s">
        <v>472</v>
      </c>
      <c r="X16" s="131" t="s">
        <v>472</v>
      </c>
      <c r="Y16" s="189" t="s">
        <v>472</v>
      </c>
      <c r="Z16" s="198">
        <v>0.48704999999999998</v>
      </c>
      <c r="AA16" s="131">
        <v>0.33272000000000002</v>
      </c>
      <c r="AB16" s="227">
        <v>0.52732000000000001</v>
      </c>
      <c r="AC16" s="402"/>
    </row>
    <row r="17" spans="1:29" ht="12.75" customHeight="1">
      <c r="A17" s="1056" t="s">
        <v>67</v>
      </c>
      <c r="B17" s="190">
        <v>131</v>
      </c>
      <c r="C17" s="181">
        <v>924</v>
      </c>
      <c r="D17" s="191">
        <v>1605</v>
      </c>
      <c r="E17" s="181">
        <v>31</v>
      </c>
      <c r="F17" s="181">
        <v>151</v>
      </c>
      <c r="G17" s="191">
        <v>635</v>
      </c>
      <c r="H17" s="190">
        <v>0</v>
      </c>
      <c r="I17" s="181">
        <v>0</v>
      </c>
      <c r="J17" s="191">
        <v>0</v>
      </c>
      <c r="K17" s="190">
        <v>2</v>
      </c>
      <c r="L17" s="181">
        <v>11</v>
      </c>
      <c r="M17" s="191">
        <v>20</v>
      </c>
      <c r="N17" s="190">
        <v>45</v>
      </c>
      <c r="O17" s="181">
        <v>438</v>
      </c>
      <c r="P17" s="224">
        <v>513</v>
      </c>
      <c r="Q17" s="181">
        <v>41</v>
      </c>
      <c r="R17" s="181">
        <v>296</v>
      </c>
      <c r="S17" s="191">
        <v>344</v>
      </c>
      <c r="T17" s="190">
        <v>7</v>
      </c>
      <c r="U17" s="181">
        <v>10</v>
      </c>
      <c r="V17" s="191">
        <v>19</v>
      </c>
      <c r="W17" s="190">
        <v>3</v>
      </c>
      <c r="X17" s="181">
        <v>11</v>
      </c>
      <c r="Y17" s="191">
        <v>26</v>
      </c>
      <c r="Z17" s="190">
        <v>2</v>
      </c>
      <c r="AA17" s="181">
        <v>7</v>
      </c>
      <c r="AB17" s="224">
        <v>48</v>
      </c>
      <c r="AC17" s="402"/>
    </row>
    <row r="18" spans="1:29" ht="12.75" customHeight="1">
      <c r="A18" s="1056"/>
      <c r="B18" s="340">
        <v>1</v>
      </c>
      <c r="C18" s="341">
        <v>1</v>
      </c>
      <c r="D18" s="342">
        <v>1</v>
      </c>
      <c r="E18" s="131">
        <v>0.23663999999999999</v>
      </c>
      <c r="F18" s="131">
        <v>0.16342000000000001</v>
      </c>
      <c r="G18" s="189">
        <v>0.39563999999999999</v>
      </c>
      <c r="H18" s="198" t="s">
        <v>472</v>
      </c>
      <c r="I18" s="131" t="s">
        <v>472</v>
      </c>
      <c r="J18" s="189" t="s">
        <v>472</v>
      </c>
      <c r="K18" s="198">
        <v>1.5270000000000001E-2</v>
      </c>
      <c r="L18" s="131">
        <v>1.1900000000000001E-2</v>
      </c>
      <c r="M18" s="189">
        <v>1.2460000000000001E-2</v>
      </c>
      <c r="N18" s="198">
        <v>0.34350999999999998</v>
      </c>
      <c r="O18" s="131">
        <v>0.47403000000000001</v>
      </c>
      <c r="P18" s="227">
        <v>0.31963000000000003</v>
      </c>
      <c r="Q18" s="131">
        <v>0.31297999999999998</v>
      </c>
      <c r="R18" s="131">
        <v>0.32035000000000002</v>
      </c>
      <c r="S18" s="189">
        <v>0.21432999999999999</v>
      </c>
      <c r="T18" s="198">
        <v>5.3440000000000001E-2</v>
      </c>
      <c r="U18" s="131">
        <v>1.082E-2</v>
      </c>
      <c r="V18" s="189">
        <v>1.184E-2</v>
      </c>
      <c r="W18" s="198">
        <v>2.29E-2</v>
      </c>
      <c r="X18" s="131">
        <v>1.1900000000000001E-2</v>
      </c>
      <c r="Y18" s="189">
        <v>1.6199999999999999E-2</v>
      </c>
      <c r="Z18" s="198">
        <v>1.5270000000000001E-2</v>
      </c>
      <c r="AA18" s="131">
        <v>7.5799999999999999E-3</v>
      </c>
      <c r="AB18" s="227">
        <v>2.9909999999999999E-2</v>
      </c>
      <c r="AC18" s="402"/>
    </row>
    <row r="19" spans="1:29" ht="12.75" customHeight="1">
      <c r="A19" s="1056" t="s">
        <v>68</v>
      </c>
      <c r="B19" s="190">
        <v>3</v>
      </c>
      <c r="C19" s="181">
        <v>16</v>
      </c>
      <c r="D19" s="191">
        <v>49</v>
      </c>
      <c r="E19" s="181">
        <v>0</v>
      </c>
      <c r="F19" s="181">
        <v>0</v>
      </c>
      <c r="G19" s="191">
        <v>0</v>
      </c>
      <c r="H19" s="190">
        <v>0</v>
      </c>
      <c r="I19" s="181">
        <v>0</v>
      </c>
      <c r="J19" s="191">
        <v>0</v>
      </c>
      <c r="K19" s="190">
        <v>0</v>
      </c>
      <c r="L19" s="181">
        <v>0</v>
      </c>
      <c r="M19" s="191">
        <v>0</v>
      </c>
      <c r="N19" s="190">
        <v>2</v>
      </c>
      <c r="O19" s="199">
        <v>8</v>
      </c>
      <c r="P19" s="224">
        <v>42</v>
      </c>
      <c r="Q19" s="181">
        <v>1</v>
      </c>
      <c r="R19" s="181">
        <v>8</v>
      </c>
      <c r="S19" s="191">
        <v>7</v>
      </c>
      <c r="T19" s="190">
        <v>0</v>
      </c>
      <c r="U19" s="181">
        <v>0</v>
      </c>
      <c r="V19" s="191">
        <v>0</v>
      </c>
      <c r="W19" s="190">
        <v>0</v>
      </c>
      <c r="X19" s="181">
        <v>0</v>
      </c>
      <c r="Y19" s="191">
        <v>0</v>
      </c>
      <c r="Z19" s="190">
        <v>0</v>
      </c>
      <c r="AA19" s="199">
        <v>0</v>
      </c>
      <c r="AB19" s="224">
        <v>0</v>
      </c>
      <c r="AC19" s="402"/>
    </row>
    <row r="20" spans="1:29" ht="12.75" customHeight="1">
      <c r="A20" s="1056"/>
      <c r="B20" s="340">
        <v>1</v>
      </c>
      <c r="C20" s="341">
        <v>1</v>
      </c>
      <c r="D20" s="342">
        <v>1</v>
      </c>
      <c r="E20" s="131" t="s">
        <v>472</v>
      </c>
      <c r="F20" s="131" t="s">
        <v>472</v>
      </c>
      <c r="G20" s="189" t="s">
        <v>472</v>
      </c>
      <c r="H20" s="198" t="s">
        <v>472</v>
      </c>
      <c r="I20" s="131" t="s">
        <v>472</v>
      </c>
      <c r="J20" s="189" t="s">
        <v>472</v>
      </c>
      <c r="K20" s="198" t="s">
        <v>472</v>
      </c>
      <c r="L20" s="131" t="s">
        <v>472</v>
      </c>
      <c r="M20" s="189" t="s">
        <v>472</v>
      </c>
      <c r="N20" s="198">
        <v>0.66666999999999998</v>
      </c>
      <c r="O20" s="131">
        <v>0.5</v>
      </c>
      <c r="P20" s="227">
        <v>0.85714000000000001</v>
      </c>
      <c r="Q20" s="131">
        <v>0.33333000000000002</v>
      </c>
      <c r="R20" s="131">
        <v>0.5</v>
      </c>
      <c r="S20" s="189">
        <v>0.14285999999999999</v>
      </c>
      <c r="T20" s="198" t="s">
        <v>472</v>
      </c>
      <c r="U20" s="131" t="s">
        <v>472</v>
      </c>
      <c r="V20" s="189" t="s">
        <v>472</v>
      </c>
      <c r="W20" s="198" t="s">
        <v>472</v>
      </c>
      <c r="X20" s="131" t="s">
        <v>472</v>
      </c>
      <c r="Y20" s="189" t="s">
        <v>472</v>
      </c>
      <c r="Z20" s="198" t="s">
        <v>472</v>
      </c>
      <c r="AA20" s="131" t="s">
        <v>472</v>
      </c>
      <c r="AB20" s="227" t="s">
        <v>472</v>
      </c>
      <c r="AC20" s="402"/>
    </row>
    <row r="21" spans="1:29" ht="12.75" customHeight="1">
      <c r="A21" s="1056" t="s">
        <v>69</v>
      </c>
      <c r="B21" s="190">
        <v>224</v>
      </c>
      <c r="C21" s="181">
        <v>1842</v>
      </c>
      <c r="D21" s="191">
        <v>2394</v>
      </c>
      <c r="E21" s="181">
        <v>37</v>
      </c>
      <c r="F21" s="181">
        <v>250</v>
      </c>
      <c r="G21" s="191">
        <v>573</v>
      </c>
      <c r="H21" s="190">
        <v>1</v>
      </c>
      <c r="I21" s="181">
        <v>8</v>
      </c>
      <c r="J21" s="191">
        <v>12</v>
      </c>
      <c r="K21" s="190">
        <v>27</v>
      </c>
      <c r="L21" s="181">
        <v>148</v>
      </c>
      <c r="M21" s="191">
        <v>295</v>
      </c>
      <c r="N21" s="190">
        <v>20</v>
      </c>
      <c r="O21" s="181">
        <v>133</v>
      </c>
      <c r="P21" s="224">
        <v>216</v>
      </c>
      <c r="Q21" s="181">
        <v>116</v>
      </c>
      <c r="R21" s="181">
        <v>885</v>
      </c>
      <c r="S21" s="191">
        <v>1078</v>
      </c>
      <c r="T21" s="190">
        <v>2</v>
      </c>
      <c r="U21" s="181">
        <v>18</v>
      </c>
      <c r="V21" s="191">
        <v>27</v>
      </c>
      <c r="W21" s="190">
        <v>6</v>
      </c>
      <c r="X21" s="181">
        <v>20</v>
      </c>
      <c r="Y21" s="191">
        <v>42</v>
      </c>
      <c r="Z21" s="190">
        <v>15</v>
      </c>
      <c r="AA21" s="181">
        <v>380</v>
      </c>
      <c r="AB21" s="224">
        <v>151</v>
      </c>
      <c r="AC21" s="402"/>
    </row>
    <row r="22" spans="1:29" ht="12.75" customHeight="1">
      <c r="A22" s="1056"/>
      <c r="B22" s="340">
        <v>1</v>
      </c>
      <c r="C22" s="341">
        <v>1</v>
      </c>
      <c r="D22" s="342">
        <v>1</v>
      </c>
      <c r="E22" s="131">
        <v>0.16517999999999999</v>
      </c>
      <c r="F22" s="131">
        <v>0.13572000000000001</v>
      </c>
      <c r="G22" s="189">
        <v>0.23935000000000001</v>
      </c>
      <c r="H22" s="198">
        <v>4.4600000000000004E-3</v>
      </c>
      <c r="I22" s="131">
        <v>4.3400000000000001E-3</v>
      </c>
      <c r="J22" s="189">
        <v>5.0099999999999997E-3</v>
      </c>
      <c r="K22" s="198">
        <v>0.12053999999999999</v>
      </c>
      <c r="L22" s="131">
        <v>8.0350000000000005E-2</v>
      </c>
      <c r="M22" s="189">
        <v>0.12322</v>
      </c>
      <c r="N22" s="198">
        <v>8.9289999999999994E-2</v>
      </c>
      <c r="O22" s="131">
        <v>7.22E-2</v>
      </c>
      <c r="P22" s="227">
        <v>9.0230000000000005E-2</v>
      </c>
      <c r="Q22" s="131">
        <v>0.51785999999999999</v>
      </c>
      <c r="R22" s="131">
        <v>0.48046</v>
      </c>
      <c r="S22" s="189">
        <v>0.45029000000000002</v>
      </c>
      <c r="T22" s="198">
        <v>8.9300000000000004E-3</v>
      </c>
      <c r="U22" s="131">
        <v>9.7699999999999992E-3</v>
      </c>
      <c r="V22" s="189">
        <v>1.128E-2</v>
      </c>
      <c r="W22" s="198">
        <v>2.6790000000000001E-2</v>
      </c>
      <c r="X22" s="131">
        <v>1.086E-2</v>
      </c>
      <c r="Y22" s="189">
        <v>1.754E-2</v>
      </c>
      <c r="Z22" s="198">
        <v>6.6960000000000006E-2</v>
      </c>
      <c r="AA22" s="131">
        <v>0.20630000000000001</v>
      </c>
      <c r="AB22" s="227">
        <v>6.3070000000000001E-2</v>
      </c>
      <c r="AC22" s="402"/>
    </row>
    <row r="23" spans="1:29" ht="12.75" customHeight="1">
      <c r="A23" s="1056" t="s">
        <v>70</v>
      </c>
      <c r="B23" s="190">
        <v>408</v>
      </c>
      <c r="C23" s="181">
        <v>2586</v>
      </c>
      <c r="D23" s="191">
        <v>3893</v>
      </c>
      <c r="E23" s="181">
        <v>56</v>
      </c>
      <c r="F23" s="181">
        <v>453</v>
      </c>
      <c r="G23" s="191">
        <v>550</v>
      </c>
      <c r="H23" s="190">
        <v>9</v>
      </c>
      <c r="I23" s="181">
        <v>45</v>
      </c>
      <c r="J23" s="191">
        <v>50</v>
      </c>
      <c r="K23" s="190">
        <v>81</v>
      </c>
      <c r="L23" s="181">
        <v>543</v>
      </c>
      <c r="M23" s="191">
        <v>751</v>
      </c>
      <c r="N23" s="190">
        <v>26</v>
      </c>
      <c r="O23" s="181">
        <v>186</v>
      </c>
      <c r="P23" s="224">
        <v>276</v>
      </c>
      <c r="Q23" s="181">
        <v>200</v>
      </c>
      <c r="R23" s="181">
        <v>1257</v>
      </c>
      <c r="S23" s="191">
        <v>2008</v>
      </c>
      <c r="T23" s="190">
        <v>5</v>
      </c>
      <c r="U23" s="181">
        <v>6</v>
      </c>
      <c r="V23" s="191">
        <v>28</v>
      </c>
      <c r="W23" s="190">
        <v>0</v>
      </c>
      <c r="X23" s="181">
        <v>0</v>
      </c>
      <c r="Y23" s="191">
        <v>0</v>
      </c>
      <c r="Z23" s="190">
        <v>31</v>
      </c>
      <c r="AA23" s="181">
        <v>96</v>
      </c>
      <c r="AB23" s="224">
        <v>230</v>
      </c>
      <c r="AC23" s="402"/>
    </row>
    <row r="24" spans="1:29" ht="12.75" customHeight="1">
      <c r="A24" s="1056"/>
      <c r="B24" s="340">
        <v>1</v>
      </c>
      <c r="C24" s="341">
        <v>1</v>
      </c>
      <c r="D24" s="342">
        <v>1</v>
      </c>
      <c r="E24" s="131">
        <v>0.13725000000000001</v>
      </c>
      <c r="F24" s="131">
        <v>0.17516999999999999</v>
      </c>
      <c r="G24" s="189">
        <v>0.14127999999999999</v>
      </c>
      <c r="H24" s="198">
        <v>2.206E-2</v>
      </c>
      <c r="I24" s="131">
        <v>1.7399999999999999E-2</v>
      </c>
      <c r="J24" s="189">
        <v>1.2840000000000001E-2</v>
      </c>
      <c r="K24" s="198">
        <v>0.19853000000000001</v>
      </c>
      <c r="L24" s="131">
        <v>0.20998</v>
      </c>
      <c r="M24" s="189">
        <v>0.19291</v>
      </c>
      <c r="N24" s="198">
        <v>6.3729999999999995E-2</v>
      </c>
      <c r="O24" s="131">
        <v>7.1929999999999994E-2</v>
      </c>
      <c r="P24" s="227">
        <v>7.0900000000000005E-2</v>
      </c>
      <c r="Q24" s="131">
        <v>0.49020000000000002</v>
      </c>
      <c r="R24" s="131">
        <v>0.48608000000000001</v>
      </c>
      <c r="S24" s="189">
        <v>0.51580000000000004</v>
      </c>
      <c r="T24" s="198">
        <v>1.225E-2</v>
      </c>
      <c r="U24" s="131">
        <v>2.32E-3</v>
      </c>
      <c r="V24" s="189">
        <v>7.1900000000000002E-3</v>
      </c>
      <c r="W24" s="198" t="s">
        <v>472</v>
      </c>
      <c r="X24" s="131" t="s">
        <v>472</v>
      </c>
      <c r="Y24" s="189" t="s">
        <v>472</v>
      </c>
      <c r="Z24" s="198">
        <v>7.5980000000000006E-2</v>
      </c>
      <c r="AA24" s="131">
        <v>3.712E-2</v>
      </c>
      <c r="AB24" s="227">
        <v>5.9080000000000001E-2</v>
      </c>
      <c r="AC24" s="402"/>
    </row>
    <row r="25" spans="1:29" ht="12.75" customHeight="1">
      <c r="A25" s="1056" t="s">
        <v>71</v>
      </c>
      <c r="B25" s="190">
        <v>69</v>
      </c>
      <c r="C25" s="181">
        <v>346</v>
      </c>
      <c r="D25" s="191">
        <v>574</v>
      </c>
      <c r="E25" s="181">
        <v>6</v>
      </c>
      <c r="F25" s="181">
        <v>26</v>
      </c>
      <c r="G25" s="191">
        <v>88</v>
      </c>
      <c r="H25" s="190">
        <v>0</v>
      </c>
      <c r="I25" s="181">
        <v>0</v>
      </c>
      <c r="J25" s="191">
        <v>0</v>
      </c>
      <c r="K25" s="190">
        <v>14</v>
      </c>
      <c r="L25" s="181">
        <v>136</v>
      </c>
      <c r="M25" s="191">
        <v>197</v>
      </c>
      <c r="N25" s="190">
        <v>6</v>
      </c>
      <c r="O25" s="181">
        <v>19</v>
      </c>
      <c r="P25" s="224">
        <v>58</v>
      </c>
      <c r="Q25" s="181">
        <v>41</v>
      </c>
      <c r="R25" s="181">
        <v>155</v>
      </c>
      <c r="S25" s="191">
        <v>180</v>
      </c>
      <c r="T25" s="190">
        <v>0</v>
      </c>
      <c r="U25" s="181">
        <v>0</v>
      </c>
      <c r="V25" s="191">
        <v>0</v>
      </c>
      <c r="W25" s="190">
        <v>0</v>
      </c>
      <c r="X25" s="181">
        <v>0</v>
      </c>
      <c r="Y25" s="191">
        <v>0</v>
      </c>
      <c r="Z25" s="190">
        <v>2</v>
      </c>
      <c r="AA25" s="181">
        <v>10</v>
      </c>
      <c r="AB25" s="224">
        <v>51</v>
      </c>
      <c r="AC25" s="402"/>
    </row>
    <row r="26" spans="1:29" ht="12.75" customHeight="1">
      <c r="A26" s="1056"/>
      <c r="B26" s="340">
        <v>1</v>
      </c>
      <c r="C26" s="341">
        <v>1</v>
      </c>
      <c r="D26" s="342">
        <v>1</v>
      </c>
      <c r="E26" s="131">
        <v>8.6959999999999996E-2</v>
      </c>
      <c r="F26" s="131">
        <v>7.5139999999999998E-2</v>
      </c>
      <c r="G26" s="189">
        <v>0.15331</v>
      </c>
      <c r="H26" s="198" t="s">
        <v>472</v>
      </c>
      <c r="I26" s="131" t="s">
        <v>472</v>
      </c>
      <c r="J26" s="189" t="s">
        <v>472</v>
      </c>
      <c r="K26" s="198">
        <v>0.2029</v>
      </c>
      <c r="L26" s="131">
        <v>0.39306000000000002</v>
      </c>
      <c r="M26" s="189">
        <v>0.34321000000000002</v>
      </c>
      <c r="N26" s="198">
        <v>8.6959999999999996E-2</v>
      </c>
      <c r="O26" s="131">
        <v>5.491E-2</v>
      </c>
      <c r="P26" s="227">
        <v>0.10105</v>
      </c>
      <c r="Q26" s="131">
        <v>0.59419999999999995</v>
      </c>
      <c r="R26" s="131">
        <v>0.44797999999999999</v>
      </c>
      <c r="S26" s="189">
        <v>0.31358999999999998</v>
      </c>
      <c r="T26" s="198" t="s">
        <v>472</v>
      </c>
      <c r="U26" s="131" t="s">
        <v>472</v>
      </c>
      <c r="V26" s="189" t="s">
        <v>472</v>
      </c>
      <c r="W26" s="198" t="s">
        <v>472</v>
      </c>
      <c r="X26" s="131" t="s">
        <v>472</v>
      </c>
      <c r="Y26" s="189" t="s">
        <v>472</v>
      </c>
      <c r="Z26" s="198">
        <v>2.8989999999999998E-2</v>
      </c>
      <c r="AA26" s="131">
        <v>2.8899999999999999E-2</v>
      </c>
      <c r="AB26" s="227">
        <v>8.8849999999999998E-2</v>
      </c>
      <c r="AC26" s="402"/>
    </row>
    <row r="27" spans="1:29" ht="12.75" customHeight="1">
      <c r="A27" s="1056" t="s">
        <v>72</v>
      </c>
      <c r="B27" s="190">
        <v>30</v>
      </c>
      <c r="C27" s="181">
        <v>173</v>
      </c>
      <c r="D27" s="191">
        <v>494</v>
      </c>
      <c r="E27" s="181">
        <v>26</v>
      </c>
      <c r="F27" s="181">
        <v>56</v>
      </c>
      <c r="G27" s="191">
        <v>480</v>
      </c>
      <c r="H27" s="190">
        <v>0</v>
      </c>
      <c r="I27" s="181">
        <v>0</v>
      </c>
      <c r="J27" s="191">
        <v>0</v>
      </c>
      <c r="K27" s="190">
        <v>0</v>
      </c>
      <c r="L27" s="181">
        <v>0</v>
      </c>
      <c r="M27" s="191">
        <v>0</v>
      </c>
      <c r="N27" s="190">
        <v>1</v>
      </c>
      <c r="O27" s="181">
        <v>76</v>
      </c>
      <c r="P27" s="224">
        <v>1</v>
      </c>
      <c r="Q27" s="181">
        <v>3</v>
      </c>
      <c r="R27" s="181">
        <v>41</v>
      </c>
      <c r="S27" s="191">
        <v>13</v>
      </c>
      <c r="T27" s="190">
        <v>0</v>
      </c>
      <c r="U27" s="181">
        <v>0</v>
      </c>
      <c r="V27" s="191">
        <v>0</v>
      </c>
      <c r="W27" s="190">
        <v>0</v>
      </c>
      <c r="X27" s="181">
        <v>0</v>
      </c>
      <c r="Y27" s="191">
        <v>0</v>
      </c>
      <c r="Z27" s="190">
        <v>0</v>
      </c>
      <c r="AA27" s="181">
        <v>0</v>
      </c>
      <c r="AB27" s="224">
        <v>0</v>
      </c>
      <c r="AC27" s="402"/>
    </row>
    <row r="28" spans="1:29" ht="12.75" customHeight="1">
      <c r="A28" s="1056"/>
      <c r="B28" s="340">
        <v>1</v>
      </c>
      <c r="C28" s="341">
        <v>1</v>
      </c>
      <c r="D28" s="342">
        <v>1</v>
      </c>
      <c r="E28" s="131">
        <v>0.86667000000000005</v>
      </c>
      <c r="F28" s="131">
        <v>0.32369999999999999</v>
      </c>
      <c r="G28" s="189">
        <v>0.97165999999999997</v>
      </c>
      <c r="H28" s="198" t="s">
        <v>472</v>
      </c>
      <c r="I28" s="131" t="s">
        <v>472</v>
      </c>
      <c r="J28" s="189" t="s">
        <v>472</v>
      </c>
      <c r="K28" s="198" t="s">
        <v>472</v>
      </c>
      <c r="L28" s="131" t="s">
        <v>472</v>
      </c>
      <c r="M28" s="189" t="s">
        <v>472</v>
      </c>
      <c r="N28" s="198">
        <v>3.3329999999999999E-2</v>
      </c>
      <c r="O28" s="131">
        <v>0.43930999999999998</v>
      </c>
      <c r="P28" s="227">
        <v>2.0200000000000001E-3</v>
      </c>
      <c r="Q28" s="131">
        <v>0.1</v>
      </c>
      <c r="R28" s="131">
        <v>0.23699000000000001</v>
      </c>
      <c r="S28" s="189">
        <v>2.632E-2</v>
      </c>
      <c r="T28" s="198" t="s">
        <v>472</v>
      </c>
      <c r="U28" s="131" t="s">
        <v>472</v>
      </c>
      <c r="V28" s="189" t="s">
        <v>472</v>
      </c>
      <c r="W28" s="198" t="s">
        <v>472</v>
      </c>
      <c r="X28" s="131" t="s">
        <v>472</v>
      </c>
      <c r="Y28" s="189" t="s">
        <v>472</v>
      </c>
      <c r="Z28" s="198" t="s">
        <v>472</v>
      </c>
      <c r="AA28" s="131" t="s">
        <v>472</v>
      </c>
      <c r="AB28" s="227" t="s">
        <v>472</v>
      </c>
      <c r="AC28" s="402"/>
    </row>
    <row r="29" spans="1:29" ht="12.75" customHeight="1">
      <c r="A29" s="1056" t="s">
        <v>73</v>
      </c>
      <c r="B29" s="190">
        <v>40</v>
      </c>
      <c r="C29" s="181">
        <v>105</v>
      </c>
      <c r="D29" s="191">
        <v>482</v>
      </c>
      <c r="E29" s="181">
        <v>0</v>
      </c>
      <c r="F29" s="181">
        <v>0</v>
      </c>
      <c r="G29" s="191">
        <v>0</v>
      </c>
      <c r="H29" s="190">
        <v>0</v>
      </c>
      <c r="I29" s="181">
        <v>0</v>
      </c>
      <c r="J29" s="191">
        <v>0</v>
      </c>
      <c r="K29" s="190">
        <v>31</v>
      </c>
      <c r="L29" s="181">
        <v>65</v>
      </c>
      <c r="M29" s="191">
        <v>379</v>
      </c>
      <c r="N29" s="190">
        <v>0</v>
      </c>
      <c r="O29" s="181">
        <v>0</v>
      </c>
      <c r="P29" s="224">
        <v>0</v>
      </c>
      <c r="Q29" s="181">
        <v>7</v>
      </c>
      <c r="R29" s="181">
        <v>32</v>
      </c>
      <c r="S29" s="191">
        <v>74</v>
      </c>
      <c r="T29" s="190">
        <v>0</v>
      </c>
      <c r="U29" s="181">
        <v>0</v>
      </c>
      <c r="V29" s="191">
        <v>0</v>
      </c>
      <c r="W29" s="190">
        <v>0</v>
      </c>
      <c r="X29" s="181">
        <v>0</v>
      </c>
      <c r="Y29" s="191">
        <v>0</v>
      </c>
      <c r="Z29" s="190">
        <v>2</v>
      </c>
      <c r="AA29" s="181">
        <v>8</v>
      </c>
      <c r="AB29" s="224">
        <v>29</v>
      </c>
      <c r="AC29" s="402"/>
    </row>
    <row r="30" spans="1:29" ht="12.75" customHeight="1">
      <c r="A30" s="1056"/>
      <c r="B30" s="340">
        <v>1</v>
      </c>
      <c r="C30" s="341">
        <v>1</v>
      </c>
      <c r="D30" s="342">
        <v>1</v>
      </c>
      <c r="E30" s="131" t="s">
        <v>472</v>
      </c>
      <c r="F30" s="131" t="s">
        <v>472</v>
      </c>
      <c r="G30" s="189" t="s">
        <v>472</v>
      </c>
      <c r="H30" s="198" t="s">
        <v>472</v>
      </c>
      <c r="I30" s="131" t="s">
        <v>472</v>
      </c>
      <c r="J30" s="189" t="s">
        <v>472</v>
      </c>
      <c r="K30" s="198">
        <v>0.77500000000000002</v>
      </c>
      <c r="L30" s="131">
        <v>0.61904999999999999</v>
      </c>
      <c r="M30" s="189">
        <v>0.78630999999999995</v>
      </c>
      <c r="N30" s="198" t="s">
        <v>472</v>
      </c>
      <c r="O30" s="131" t="s">
        <v>472</v>
      </c>
      <c r="P30" s="227" t="s">
        <v>472</v>
      </c>
      <c r="Q30" s="131">
        <v>0.17499999999999999</v>
      </c>
      <c r="R30" s="131">
        <v>0.30475999999999998</v>
      </c>
      <c r="S30" s="189">
        <v>0.15353</v>
      </c>
      <c r="T30" s="198" t="s">
        <v>472</v>
      </c>
      <c r="U30" s="131" t="s">
        <v>472</v>
      </c>
      <c r="V30" s="189" t="s">
        <v>472</v>
      </c>
      <c r="W30" s="198" t="s">
        <v>472</v>
      </c>
      <c r="X30" s="131" t="s">
        <v>472</v>
      </c>
      <c r="Y30" s="189" t="s">
        <v>472</v>
      </c>
      <c r="Z30" s="198">
        <v>0.05</v>
      </c>
      <c r="AA30" s="131">
        <v>7.6189999999999994E-2</v>
      </c>
      <c r="AB30" s="227">
        <v>6.0170000000000001E-2</v>
      </c>
      <c r="AC30" s="402"/>
    </row>
    <row r="31" spans="1:29" ht="12.75" customHeight="1">
      <c r="A31" s="1056" t="s">
        <v>74</v>
      </c>
      <c r="B31" s="190">
        <v>0</v>
      </c>
      <c r="C31" s="181">
        <v>0</v>
      </c>
      <c r="D31" s="191">
        <v>0</v>
      </c>
      <c r="E31" s="181">
        <v>0</v>
      </c>
      <c r="F31" s="181">
        <v>0</v>
      </c>
      <c r="G31" s="191">
        <v>0</v>
      </c>
      <c r="H31" s="190">
        <v>0</v>
      </c>
      <c r="I31" s="181">
        <v>0</v>
      </c>
      <c r="J31" s="191">
        <v>0</v>
      </c>
      <c r="K31" s="190">
        <v>0</v>
      </c>
      <c r="L31" s="181">
        <v>0</v>
      </c>
      <c r="M31" s="191">
        <v>0</v>
      </c>
      <c r="N31" s="190">
        <v>0</v>
      </c>
      <c r="O31" s="181">
        <v>0</v>
      </c>
      <c r="P31" s="224">
        <v>0</v>
      </c>
      <c r="Q31" s="181">
        <v>0</v>
      </c>
      <c r="R31" s="181">
        <v>0</v>
      </c>
      <c r="S31" s="191">
        <v>0</v>
      </c>
      <c r="T31" s="190">
        <v>0</v>
      </c>
      <c r="U31" s="181">
        <v>0</v>
      </c>
      <c r="V31" s="191">
        <v>0</v>
      </c>
      <c r="W31" s="190">
        <v>0</v>
      </c>
      <c r="X31" s="181">
        <v>0</v>
      </c>
      <c r="Y31" s="191">
        <v>0</v>
      </c>
      <c r="Z31" s="190">
        <v>0</v>
      </c>
      <c r="AA31" s="181">
        <v>0</v>
      </c>
      <c r="AB31" s="224">
        <v>0</v>
      </c>
      <c r="AC31" s="402"/>
    </row>
    <row r="32" spans="1:29" ht="12.75" customHeight="1">
      <c r="A32" s="1056"/>
      <c r="B32" s="340" t="s">
        <v>472</v>
      </c>
      <c r="C32" s="341" t="s">
        <v>472</v>
      </c>
      <c r="D32" s="342" t="s">
        <v>472</v>
      </c>
      <c r="E32" s="131" t="s">
        <v>472</v>
      </c>
      <c r="F32" s="131" t="s">
        <v>472</v>
      </c>
      <c r="G32" s="189" t="s">
        <v>472</v>
      </c>
      <c r="H32" s="198" t="s">
        <v>472</v>
      </c>
      <c r="I32" s="131" t="s">
        <v>472</v>
      </c>
      <c r="J32" s="189" t="s">
        <v>472</v>
      </c>
      <c r="K32" s="198" t="s">
        <v>472</v>
      </c>
      <c r="L32" s="131" t="s">
        <v>472</v>
      </c>
      <c r="M32" s="189" t="s">
        <v>472</v>
      </c>
      <c r="N32" s="198" t="s">
        <v>472</v>
      </c>
      <c r="O32" s="131" t="s">
        <v>472</v>
      </c>
      <c r="P32" s="227" t="s">
        <v>472</v>
      </c>
      <c r="Q32" s="131" t="s">
        <v>472</v>
      </c>
      <c r="R32" s="131" t="s">
        <v>472</v>
      </c>
      <c r="S32" s="189" t="s">
        <v>472</v>
      </c>
      <c r="T32" s="198" t="s">
        <v>472</v>
      </c>
      <c r="U32" s="131" t="s">
        <v>472</v>
      </c>
      <c r="V32" s="189" t="s">
        <v>472</v>
      </c>
      <c r="W32" s="198" t="s">
        <v>472</v>
      </c>
      <c r="X32" s="131" t="s">
        <v>472</v>
      </c>
      <c r="Y32" s="189" t="s">
        <v>472</v>
      </c>
      <c r="Z32" s="198" t="s">
        <v>472</v>
      </c>
      <c r="AA32" s="131" t="s">
        <v>472</v>
      </c>
      <c r="AB32" s="227" t="s">
        <v>472</v>
      </c>
      <c r="AC32" s="402"/>
    </row>
    <row r="33" spans="1:29" ht="12.75" customHeight="1">
      <c r="A33" s="1056" t="s">
        <v>75</v>
      </c>
      <c r="B33" s="190">
        <v>56</v>
      </c>
      <c r="C33" s="181">
        <v>857</v>
      </c>
      <c r="D33" s="191">
        <v>722</v>
      </c>
      <c r="E33" s="181">
        <v>4</v>
      </c>
      <c r="F33" s="181">
        <v>26</v>
      </c>
      <c r="G33" s="191">
        <v>55</v>
      </c>
      <c r="H33" s="190">
        <v>0</v>
      </c>
      <c r="I33" s="181">
        <v>0</v>
      </c>
      <c r="J33" s="191">
        <v>0</v>
      </c>
      <c r="K33" s="190">
        <v>5</v>
      </c>
      <c r="L33" s="181">
        <v>26</v>
      </c>
      <c r="M33" s="191">
        <v>65</v>
      </c>
      <c r="N33" s="190">
        <v>11</v>
      </c>
      <c r="O33" s="181">
        <v>33</v>
      </c>
      <c r="P33" s="224">
        <v>106</v>
      </c>
      <c r="Q33" s="181">
        <v>29</v>
      </c>
      <c r="R33" s="181">
        <v>731</v>
      </c>
      <c r="S33" s="191">
        <v>309</v>
      </c>
      <c r="T33" s="190">
        <v>0</v>
      </c>
      <c r="U33" s="181">
        <v>0</v>
      </c>
      <c r="V33" s="191">
        <v>0</v>
      </c>
      <c r="W33" s="190">
        <v>2</v>
      </c>
      <c r="X33" s="181">
        <v>14</v>
      </c>
      <c r="Y33" s="191">
        <v>21</v>
      </c>
      <c r="Z33" s="190">
        <v>5</v>
      </c>
      <c r="AA33" s="181">
        <v>27</v>
      </c>
      <c r="AB33" s="224">
        <v>166</v>
      </c>
      <c r="AC33" s="402"/>
    </row>
    <row r="34" spans="1:29" ht="12.75" customHeight="1">
      <c r="A34" s="1056"/>
      <c r="B34" s="340">
        <v>1</v>
      </c>
      <c r="C34" s="341">
        <v>1</v>
      </c>
      <c r="D34" s="342">
        <v>1</v>
      </c>
      <c r="E34" s="131">
        <v>7.1429999999999993E-2</v>
      </c>
      <c r="F34" s="131">
        <v>3.0339999999999999E-2</v>
      </c>
      <c r="G34" s="189">
        <v>7.6179999999999998E-2</v>
      </c>
      <c r="H34" s="198" t="s">
        <v>472</v>
      </c>
      <c r="I34" s="131" t="s">
        <v>472</v>
      </c>
      <c r="J34" s="189" t="s">
        <v>472</v>
      </c>
      <c r="K34" s="198">
        <v>8.9289999999999994E-2</v>
      </c>
      <c r="L34" s="131">
        <v>3.0339999999999999E-2</v>
      </c>
      <c r="M34" s="189">
        <v>9.0029999999999999E-2</v>
      </c>
      <c r="N34" s="198">
        <v>0.19642999999999999</v>
      </c>
      <c r="O34" s="131">
        <v>3.8510000000000003E-2</v>
      </c>
      <c r="P34" s="227">
        <v>0.14681</v>
      </c>
      <c r="Q34" s="131">
        <v>0.51785999999999999</v>
      </c>
      <c r="R34" s="131">
        <v>0.85297999999999996</v>
      </c>
      <c r="S34" s="189">
        <v>0.42798000000000003</v>
      </c>
      <c r="T34" s="198" t="s">
        <v>472</v>
      </c>
      <c r="U34" s="131" t="s">
        <v>472</v>
      </c>
      <c r="V34" s="189" t="s">
        <v>472</v>
      </c>
      <c r="W34" s="198">
        <v>3.5709999999999999E-2</v>
      </c>
      <c r="X34" s="131">
        <v>1.634E-2</v>
      </c>
      <c r="Y34" s="189">
        <v>2.9090000000000001E-2</v>
      </c>
      <c r="Z34" s="198">
        <v>8.9289999999999994E-2</v>
      </c>
      <c r="AA34" s="131">
        <v>3.1510000000000003E-2</v>
      </c>
      <c r="AB34" s="227">
        <v>0.22992000000000001</v>
      </c>
      <c r="AC34" s="402"/>
    </row>
    <row r="35" spans="1:29" ht="12.75" customHeight="1">
      <c r="A35" s="1059" t="s">
        <v>76</v>
      </c>
      <c r="B35" s="190">
        <v>22</v>
      </c>
      <c r="C35" s="181">
        <v>154</v>
      </c>
      <c r="D35" s="191">
        <v>100</v>
      </c>
      <c r="E35" s="181">
        <v>16</v>
      </c>
      <c r="F35" s="181">
        <v>76</v>
      </c>
      <c r="G35" s="191">
        <v>34</v>
      </c>
      <c r="H35" s="190">
        <v>1</v>
      </c>
      <c r="I35" s="181">
        <v>57</v>
      </c>
      <c r="J35" s="191">
        <v>10</v>
      </c>
      <c r="K35" s="190">
        <v>0</v>
      </c>
      <c r="L35" s="181">
        <v>0</v>
      </c>
      <c r="M35" s="191">
        <v>0</v>
      </c>
      <c r="N35" s="190">
        <v>0</v>
      </c>
      <c r="O35" s="181">
        <v>0</v>
      </c>
      <c r="P35" s="224">
        <v>0</v>
      </c>
      <c r="Q35" s="181">
        <v>5</v>
      </c>
      <c r="R35" s="181">
        <v>21</v>
      </c>
      <c r="S35" s="191">
        <v>56</v>
      </c>
      <c r="T35" s="190">
        <v>0</v>
      </c>
      <c r="U35" s="181">
        <v>0</v>
      </c>
      <c r="V35" s="191">
        <v>0</v>
      </c>
      <c r="W35" s="190">
        <v>0</v>
      </c>
      <c r="X35" s="181">
        <v>0</v>
      </c>
      <c r="Y35" s="191">
        <v>0</v>
      </c>
      <c r="Z35" s="190">
        <v>0</v>
      </c>
      <c r="AA35" s="181">
        <v>0</v>
      </c>
      <c r="AB35" s="224">
        <v>0</v>
      </c>
      <c r="AC35" s="402"/>
    </row>
    <row r="36" spans="1:29" ht="12.75" customHeight="1">
      <c r="A36" s="1060"/>
      <c r="B36" s="343">
        <v>1</v>
      </c>
      <c r="C36" s="344">
        <v>1</v>
      </c>
      <c r="D36" s="345">
        <v>1</v>
      </c>
      <c r="E36" s="138">
        <v>0.72726999999999997</v>
      </c>
      <c r="F36" s="138">
        <v>0.49351</v>
      </c>
      <c r="G36" s="193">
        <v>0.34</v>
      </c>
      <c r="H36" s="137">
        <v>4.5449999999999997E-2</v>
      </c>
      <c r="I36" s="138">
        <v>0.37013000000000001</v>
      </c>
      <c r="J36" s="193">
        <v>0.1</v>
      </c>
      <c r="K36" s="198" t="s">
        <v>472</v>
      </c>
      <c r="L36" s="131" t="s">
        <v>472</v>
      </c>
      <c r="M36" s="189" t="s">
        <v>472</v>
      </c>
      <c r="N36" s="137" t="s">
        <v>472</v>
      </c>
      <c r="O36" s="138" t="s">
        <v>472</v>
      </c>
      <c r="P36" s="148" t="s">
        <v>472</v>
      </c>
      <c r="Q36" s="138">
        <v>0.22727</v>
      </c>
      <c r="R36" s="138">
        <v>0.13636000000000001</v>
      </c>
      <c r="S36" s="193">
        <v>0.56000000000000005</v>
      </c>
      <c r="T36" s="137" t="s">
        <v>472</v>
      </c>
      <c r="U36" s="138" t="s">
        <v>472</v>
      </c>
      <c r="V36" s="193" t="s">
        <v>472</v>
      </c>
      <c r="W36" s="198" t="s">
        <v>472</v>
      </c>
      <c r="X36" s="131" t="s">
        <v>472</v>
      </c>
      <c r="Y36" s="189" t="s">
        <v>472</v>
      </c>
      <c r="Z36" s="137" t="s">
        <v>472</v>
      </c>
      <c r="AA36" s="138" t="s">
        <v>472</v>
      </c>
      <c r="AB36" s="148" t="s">
        <v>472</v>
      </c>
      <c r="AC36" s="402"/>
    </row>
    <row r="37" spans="1:29" ht="12.75" customHeight="1">
      <c r="A37" s="1057" t="s">
        <v>85</v>
      </c>
      <c r="B37" s="183">
        <v>2605</v>
      </c>
      <c r="C37" s="184">
        <v>22174</v>
      </c>
      <c r="D37" s="194">
        <v>26370</v>
      </c>
      <c r="E37" s="184">
        <v>398</v>
      </c>
      <c r="F37" s="184">
        <v>2389</v>
      </c>
      <c r="G37" s="194">
        <v>5910</v>
      </c>
      <c r="H37" s="184">
        <v>115</v>
      </c>
      <c r="I37" s="184">
        <v>1036</v>
      </c>
      <c r="J37" s="194">
        <v>1278</v>
      </c>
      <c r="K37" s="183">
        <v>336</v>
      </c>
      <c r="L37" s="184">
        <v>2995</v>
      </c>
      <c r="M37" s="194">
        <v>3812</v>
      </c>
      <c r="N37" s="184">
        <v>351</v>
      </c>
      <c r="O37" s="184">
        <v>4163</v>
      </c>
      <c r="P37" s="230">
        <v>3629</v>
      </c>
      <c r="Q37" s="184">
        <v>1096</v>
      </c>
      <c r="R37" s="184">
        <v>9071</v>
      </c>
      <c r="S37" s="194">
        <v>8962</v>
      </c>
      <c r="T37" s="184">
        <v>30</v>
      </c>
      <c r="U37" s="184">
        <v>604</v>
      </c>
      <c r="V37" s="194">
        <v>231</v>
      </c>
      <c r="W37" s="183">
        <v>30</v>
      </c>
      <c r="X37" s="184">
        <v>526</v>
      </c>
      <c r="Y37" s="194">
        <v>229</v>
      </c>
      <c r="Z37" s="184">
        <v>249</v>
      </c>
      <c r="AA37" s="184">
        <v>1390</v>
      </c>
      <c r="AB37" s="230">
        <v>2319</v>
      </c>
      <c r="AC37" s="402"/>
    </row>
    <row r="38" spans="1:29" ht="12.75" customHeight="1" thickBot="1">
      <c r="A38" s="1058"/>
      <c r="B38" s="347">
        <v>1</v>
      </c>
      <c r="C38" s="348">
        <v>1</v>
      </c>
      <c r="D38" s="349">
        <v>1</v>
      </c>
      <c r="E38" s="350">
        <v>0.15278</v>
      </c>
      <c r="F38" s="350">
        <v>0.10774</v>
      </c>
      <c r="G38" s="351">
        <v>0.22412000000000001</v>
      </c>
      <c r="H38" s="352">
        <v>4.4150000000000002E-2</v>
      </c>
      <c r="I38" s="350">
        <v>4.6719999999999998E-2</v>
      </c>
      <c r="J38" s="351">
        <v>4.8460000000000003E-2</v>
      </c>
      <c r="K38" s="352">
        <v>0.12898000000000001</v>
      </c>
      <c r="L38" s="350">
        <v>0.13507</v>
      </c>
      <c r="M38" s="351">
        <v>0.14455999999999999</v>
      </c>
      <c r="N38" s="352">
        <v>0.13474</v>
      </c>
      <c r="O38" s="350">
        <v>0.18773999999999999</v>
      </c>
      <c r="P38" s="353">
        <v>0.13761999999999999</v>
      </c>
      <c r="Q38" s="350">
        <v>0.42072999999999999</v>
      </c>
      <c r="R38" s="350">
        <v>0.40908</v>
      </c>
      <c r="S38" s="351">
        <v>0.33986</v>
      </c>
      <c r="T38" s="352">
        <v>1.1520000000000001E-2</v>
      </c>
      <c r="U38" s="350">
        <v>2.724E-2</v>
      </c>
      <c r="V38" s="351">
        <v>8.7600000000000004E-3</v>
      </c>
      <c r="W38" s="352">
        <v>1.1520000000000001E-2</v>
      </c>
      <c r="X38" s="350">
        <v>2.3720000000000001E-2</v>
      </c>
      <c r="Y38" s="351">
        <v>8.6800000000000002E-3</v>
      </c>
      <c r="Z38" s="352">
        <v>9.5589999999999994E-2</v>
      </c>
      <c r="AA38" s="350">
        <v>6.2689999999999996E-2</v>
      </c>
      <c r="AB38" s="353">
        <v>8.7940000000000004E-2</v>
      </c>
      <c r="AC38" s="402"/>
    </row>
    <row r="39" spans="1:29" s="402" customFormat="1"/>
    <row r="40" spans="1:29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Q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29" s="402" customFormat="1"/>
    <row r="42" spans="1:29" s="402" customFormat="1">
      <c r="A42" s="547" t="s">
        <v>545</v>
      </c>
      <c r="B42" s="545"/>
      <c r="C42" s="545"/>
      <c r="D42" s="545"/>
      <c r="E42" s="545"/>
      <c r="F42" s="545"/>
      <c r="Q42" s="547" t="s">
        <v>545</v>
      </c>
      <c r="R42" s="545"/>
      <c r="S42" s="545"/>
      <c r="T42" s="545"/>
      <c r="U42" s="545"/>
      <c r="V42" s="545"/>
    </row>
    <row r="43" spans="1:29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Q43" s="547" t="s">
        <v>546</v>
      </c>
      <c r="R43" s="545"/>
      <c r="S43" s="545"/>
      <c r="T43" s="545"/>
      <c r="U43" s="775" t="s">
        <v>541</v>
      </c>
      <c r="V43" s="775"/>
      <c r="W43" s="775"/>
    </row>
    <row r="44" spans="1:29" s="402" customFormat="1">
      <c r="A44" s="548"/>
      <c r="B44" s="545"/>
      <c r="C44" s="545"/>
      <c r="D44" s="545"/>
      <c r="E44" s="545"/>
      <c r="F44" s="545"/>
      <c r="Q44" s="548"/>
      <c r="R44" s="545"/>
      <c r="S44" s="545"/>
      <c r="T44" s="545"/>
      <c r="U44" s="545"/>
      <c r="V44" s="545"/>
    </row>
    <row r="45" spans="1:29" s="402" customFormat="1">
      <c r="A45" s="766" t="s">
        <v>547</v>
      </c>
      <c r="B45" s="766"/>
      <c r="C45" s="766"/>
      <c r="D45" s="766"/>
      <c r="E45" s="766"/>
      <c r="F45" s="545"/>
      <c r="Q45" s="766" t="s">
        <v>547</v>
      </c>
      <c r="R45" s="766"/>
      <c r="S45" s="766"/>
      <c r="T45" s="766"/>
      <c r="U45" s="766"/>
      <c r="V45" s="545"/>
    </row>
  </sheetData>
  <mergeCells count="35">
    <mergeCell ref="A45:E45"/>
    <mergeCell ref="Q45:U45"/>
    <mergeCell ref="Q1:AB1"/>
    <mergeCell ref="Q2:Y2"/>
    <mergeCell ref="Z2:AB3"/>
    <mergeCell ref="E3:G3"/>
    <mergeCell ref="H3:J3"/>
    <mergeCell ref="K3:M3"/>
    <mergeCell ref="N3:P3"/>
    <mergeCell ref="Q3:S3"/>
    <mergeCell ref="T3:V3"/>
    <mergeCell ref="W3:Y3"/>
    <mergeCell ref="A5:A6"/>
    <mergeCell ref="A1:P1"/>
    <mergeCell ref="A2:A4"/>
    <mergeCell ref="B2:D3"/>
    <mergeCell ref="E2:P2"/>
    <mergeCell ref="A11:A12"/>
    <mergeCell ref="A35:A36"/>
    <mergeCell ref="A13:A14"/>
    <mergeCell ref="A15:A16"/>
    <mergeCell ref="A7:A8"/>
    <mergeCell ref="A9:A10"/>
    <mergeCell ref="A23:A24"/>
    <mergeCell ref="A25:A26"/>
    <mergeCell ref="E43:G43"/>
    <mergeCell ref="U43:W43"/>
    <mergeCell ref="A27:A28"/>
    <mergeCell ref="A17:A18"/>
    <mergeCell ref="A19:A20"/>
    <mergeCell ref="A21:A22"/>
    <mergeCell ref="A29:A30"/>
    <mergeCell ref="A37:A38"/>
    <mergeCell ref="A31:A32"/>
    <mergeCell ref="A33:A34"/>
  </mergeCells>
  <conditionalFormatting sqref="A6 A8 A10 A12 A14 A16 A18 A20 A22 A24 A26 A28 A30 A32 A34 A36">
    <cfRule type="cellIs" dxfId="170" priority="6" stopIfTrue="1" operator="equal">
      <formula>1</formula>
    </cfRule>
  </conditionalFormatting>
  <conditionalFormatting sqref="A6:P6 A8:P8 A10:P10 A12:P12 A14:P14 A16:P16 A18:P18 A20:P20 A22:P22 A24:P24 A26:P26 A28:P28 A30:P30 A32:P32 A34:P34 A36:P36 A38:AB38">
    <cfRule type="cellIs" dxfId="169" priority="7" stopIfTrue="1" operator="lessThan">
      <formula>0.0005</formula>
    </cfRule>
  </conditionalFormatting>
  <conditionalFormatting sqref="A5:AB5 B7:AB7 A9:AB9 A11:AB11 A13:AB13 A15:AB15 A17:AB17 A19:AB19 A21:AB21 A23:AB23 A25:AB25 A27:AB27 A29:AB29 A31:AB31 A33:AB33 A35:AB35 A37:AB37">
    <cfRule type="cellIs" dxfId="168" priority="2" stopIfTrue="1" operator="equal">
      <formula>0</formula>
    </cfRule>
  </conditionalFormatting>
  <conditionalFormatting sqref="Q6:AB6 Q8:AB8 Q10:AB10 Q12:AB12 Q14:AB14 Q16:AB16 Q18:AB18 Q20:AB20 Q22:AB22 Q24:AB24 Q26:AB26 Q28:AB28 Q30:AB30 Q32:AB32 Q34:AB34 Q36:AB36">
    <cfRule type="cellIs" dxfId="167" priority="1" stopIfTrue="1" operator="lessThan">
      <formula>0.0005</formula>
    </cfRule>
  </conditionalFormatting>
  <hyperlinks>
    <hyperlink ref="E43" r:id="rId1" xr:uid="{6979339F-BEAF-4F27-8FB1-8127BEDB2827}"/>
    <hyperlink ref="E43:G43" r:id="rId2" display="http://dx.doi.org/10.4232/1.14582 " xr:uid="{4748335D-2621-41BD-A6B4-8C728DF80993}"/>
    <hyperlink ref="U43" r:id="rId3" xr:uid="{B5290370-B85E-494E-B1C7-8A614DAA6AE4}"/>
    <hyperlink ref="U43:W43" r:id="rId4" display="http://dx.doi.org/10.4232/1.14582 " xr:uid="{8CFE1516-5CB9-4FEE-B147-E96469E51455}"/>
    <hyperlink ref="A45" r:id="rId5" display="Publikation und Tabellen stehen unter der Lizenz CC BY-SA DEED 4.0." xr:uid="{62B94E62-2876-4173-8882-E963484B80C1}"/>
    <hyperlink ref="A45:E45" r:id="rId6" display="Die Tabellen stehen unter der Lizenz CC BY-SA DEED 4.0." xr:uid="{C765D6ED-4241-4260-B89F-896C6369EF12}"/>
    <hyperlink ref="Q45" r:id="rId7" display="Publikation und Tabellen stehen unter der Lizenz CC BY-SA DEED 4.0." xr:uid="{CFD5FEE6-A4A2-44DA-8288-AD21BC28E3F1}"/>
    <hyperlink ref="Q45:U45" r:id="rId8" display="Die Tabellen stehen unter der Lizenz CC BY-SA DEED 4.0." xr:uid="{7CCA956D-C8DF-4CCE-8F5B-32A180B9A509}"/>
  </hyperlinks>
  <pageMargins left="0.7" right="0.7" top="0.78740157499999996" bottom="0.78740157499999996" header="0.3" footer="0.3"/>
  <pageSetup paperSize="9" scale="65" orientation="portrait" r:id="rId9"/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A8D3-6813-48F7-BCA6-7F0806AEC932}">
  <dimension ref="A1:AF45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2.7109375" style="20" customWidth="1"/>
    <col min="2" max="2" width="13.140625" style="20" customWidth="1"/>
    <col min="3" max="7" width="12.7109375" style="20" customWidth="1"/>
    <col min="8" max="8" width="14.7109375" style="20" customWidth="1"/>
    <col min="9" max="9" width="12.7109375" style="20" customWidth="1"/>
    <col min="10" max="10" width="2.85546875" style="20" customWidth="1"/>
    <col min="11" max="11" width="12.7109375" style="20" customWidth="1"/>
    <col min="12" max="12" width="13.5703125" style="20" customWidth="1"/>
    <col min="13" max="17" width="12.7109375" style="20" customWidth="1"/>
    <col min="18" max="18" width="14.7109375" style="20" customWidth="1"/>
    <col min="19" max="19" width="12.7109375" style="20" customWidth="1"/>
    <col min="20" max="20" width="3.28515625" style="402" customWidth="1"/>
    <col min="21" max="29" width="8.28515625" style="402" customWidth="1"/>
    <col min="30" max="30" width="2.7109375" style="402" customWidth="1"/>
    <col min="31" max="32" width="7.140625" style="402" customWidth="1"/>
    <col min="33" max="16384" width="11.42578125" style="20"/>
  </cols>
  <sheetData>
    <row r="1" spans="1:32" s="402" customFormat="1" ht="59.25" customHeight="1" thickBot="1">
      <c r="A1" s="821" t="str">
        <f>"Tabelle 22: Vermittlung von Teilnehmenden an Kursen im Rahmen digitaler Gemeinschaftsangebote nach Ländern und Programmbereichen " &amp;Hilfswerte!B1</f>
        <v>Tabelle 22: Vermittlung von Teilnehmenden an Kursen im Rahmen digitaler Gemeinschaftsangebote nach Ländern und Programmbereichen 2023</v>
      </c>
      <c r="B1" s="821"/>
      <c r="C1" s="821"/>
      <c r="D1" s="821"/>
      <c r="E1" s="821"/>
      <c r="F1" s="821"/>
      <c r="G1" s="821"/>
      <c r="H1" s="821"/>
      <c r="I1" s="821"/>
      <c r="J1" s="558"/>
      <c r="K1" s="821" t="str">
        <f>"noch Tabelle 22: Vermittlung von Teilnehmenden an Einzelveranstaltungen im Rahmen digitaler Gemeinschaftsangebote nach Ländern und Programmbereichen " &amp;Hilfswerte!B1</f>
        <v>noch Tabelle 22: Vermittlung von Teilnehmenden an Einzelveranstaltungen im Rahmen digitaler Gemeinschaftsangebote nach Ländern und Programmbereichen 2023</v>
      </c>
      <c r="L1" s="821"/>
      <c r="M1" s="821"/>
      <c r="N1" s="821"/>
      <c r="O1" s="821"/>
      <c r="P1" s="821"/>
      <c r="Q1" s="821"/>
      <c r="R1" s="821"/>
      <c r="S1" s="821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</row>
    <row r="2" spans="1:32" s="19" customFormat="1" ht="14.25" customHeight="1">
      <c r="A2" s="806" t="s">
        <v>12</v>
      </c>
      <c r="B2" s="840" t="s">
        <v>458</v>
      </c>
      <c r="C2" s="864" t="s">
        <v>459</v>
      </c>
      <c r="D2" s="796"/>
      <c r="E2" s="796"/>
      <c r="F2" s="796"/>
      <c r="G2" s="796"/>
      <c r="H2" s="796"/>
      <c r="I2" s="797"/>
      <c r="J2" s="550"/>
      <c r="K2" s="806" t="s">
        <v>12</v>
      </c>
      <c r="L2" s="840" t="s">
        <v>458</v>
      </c>
      <c r="M2" s="864" t="s">
        <v>460</v>
      </c>
      <c r="N2" s="796"/>
      <c r="O2" s="796"/>
      <c r="P2" s="796"/>
      <c r="Q2" s="796"/>
      <c r="R2" s="796"/>
      <c r="S2" s="797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</row>
    <row r="3" spans="1:32" s="40" customFormat="1" ht="72">
      <c r="A3" s="807"/>
      <c r="B3" s="1066"/>
      <c r="C3" s="673" t="s">
        <v>1</v>
      </c>
      <c r="D3" s="673" t="s">
        <v>2</v>
      </c>
      <c r="E3" s="673" t="s">
        <v>19</v>
      </c>
      <c r="F3" s="672" t="s">
        <v>20</v>
      </c>
      <c r="G3" s="672" t="s">
        <v>327</v>
      </c>
      <c r="H3" s="672" t="s">
        <v>362</v>
      </c>
      <c r="I3" s="674" t="s">
        <v>39</v>
      </c>
      <c r="J3" s="562"/>
      <c r="K3" s="807"/>
      <c r="L3" s="1066"/>
      <c r="M3" s="673" t="s">
        <v>1</v>
      </c>
      <c r="N3" s="673" t="s">
        <v>2</v>
      </c>
      <c r="O3" s="673" t="s">
        <v>19</v>
      </c>
      <c r="P3" s="672" t="s">
        <v>20</v>
      </c>
      <c r="Q3" s="672" t="s">
        <v>327</v>
      </c>
      <c r="R3" s="672" t="s">
        <v>362</v>
      </c>
      <c r="S3" s="674" t="s">
        <v>39</v>
      </c>
      <c r="T3" s="562"/>
      <c r="U3" s="562"/>
      <c r="V3" s="562"/>
      <c r="W3" s="562"/>
      <c r="X3" s="562"/>
      <c r="Y3" s="562"/>
      <c r="Z3" s="562"/>
      <c r="AA3" s="562"/>
      <c r="AB3" s="562"/>
      <c r="AC3" s="562"/>
      <c r="AD3" s="562"/>
      <c r="AE3" s="562"/>
      <c r="AF3" s="562"/>
    </row>
    <row r="4" spans="1:32" s="21" customFormat="1" ht="12.75" customHeight="1">
      <c r="A4" s="802" t="s">
        <v>61</v>
      </c>
      <c r="B4" s="181">
        <v>1133</v>
      </c>
      <c r="C4" s="677">
        <v>343</v>
      </c>
      <c r="D4" s="677">
        <v>50</v>
      </c>
      <c r="E4" s="677">
        <v>266</v>
      </c>
      <c r="F4" s="677">
        <v>177</v>
      </c>
      <c r="G4" s="677">
        <v>284</v>
      </c>
      <c r="H4" s="677">
        <v>5</v>
      </c>
      <c r="I4" s="224">
        <v>8</v>
      </c>
      <c r="J4" s="404"/>
      <c r="K4" s="802" t="s">
        <v>61</v>
      </c>
      <c r="L4" s="181">
        <v>23107</v>
      </c>
      <c r="M4" s="677">
        <v>21610</v>
      </c>
      <c r="N4" s="677">
        <v>276</v>
      </c>
      <c r="O4" s="677">
        <v>816</v>
      </c>
      <c r="P4" s="677">
        <v>123</v>
      </c>
      <c r="Q4" s="677">
        <v>278</v>
      </c>
      <c r="R4" s="677">
        <v>0</v>
      </c>
      <c r="S4" s="224">
        <v>4</v>
      </c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</row>
    <row r="5" spans="1:32" s="21" customFormat="1" ht="12.75" customHeight="1">
      <c r="A5" s="785"/>
      <c r="B5" s="41">
        <v>1</v>
      </c>
      <c r="C5" s="678">
        <v>0.30274000000000001</v>
      </c>
      <c r="D5" s="678">
        <v>4.4130000000000003E-2</v>
      </c>
      <c r="E5" s="678">
        <v>0.23477000000000001</v>
      </c>
      <c r="F5" s="678">
        <v>0.15622</v>
      </c>
      <c r="G5" s="678">
        <v>0.25065999999999999</v>
      </c>
      <c r="H5" s="678">
        <v>4.4099999999999999E-3</v>
      </c>
      <c r="I5" s="47">
        <v>7.0600000000000003E-3</v>
      </c>
      <c r="J5" s="404"/>
      <c r="K5" s="785"/>
      <c r="L5" s="41">
        <v>1</v>
      </c>
      <c r="M5" s="678">
        <v>0.93520999999999999</v>
      </c>
      <c r="N5" s="678">
        <v>1.1939999999999999E-2</v>
      </c>
      <c r="O5" s="678">
        <v>3.5310000000000001E-2</v>
      </c>
      <c r="P5" s="678">
        <v>5.3200000000000001E-3</v>
      </c>
      <c r="Q5" s="678">
        <v>1.2030000000000001E-2</v>
      </c>
      <c r="R5" s="678" t="s">
        <v>472</v>
      </c>
      <c r="S5" s="47">
        <v>1.7000000000000001E-4</v>
      </c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</row>
    <row r="6" spans="1:32" s="21" customFormat="1" ht="12.75" customHeight="1">
      <c r="A6" s="785" t="s">
        <v>62</v>
      </c>
      <c r="B6" s="181">
        <v>783</v>
      </c>
      <c r="C6" s="207">
        <v>211</v>
      </c>
      <c r="D6" s="207">
        <v>21</v>
      </c>
      <c r="E6" s="207">
        <v>91</v>
      </c>
      <c r="F6" s="207">
        <v>189</v>
      </c>
      <c r="G6" s="207">
        <v>267</v>
      </c>
      <c r="H6" s="207">
        <v>2</v>
      </c>
      <c r="I6" s="224">
        <v>2</v>
      </c>
      <c r="J6" s="404"/>
      <c r="K6" s="785" t="s">
        <v>62</v>
      </c>
      <c r="L6" s="181">
        <v>7844</v>
      </c>
      <c r="M6" s="207">
        <v>5244</v>
      </c>
      <c r="N6" s="207">
        <v>276</v>
      </c>
      <c r="O6" s="207">
        <v>473</v>
      </c>
      <c r="P6" s="207">
        <v>84</v>
      </c>
      <c r="Q6" s="207">
        <v>607</v>
      </c>
      <c r="R6" s="207">
        <v>1148</v>
      </c>
      <c r="S6" s="224">
        <v>12</v>
      </c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</row>
    <row r="7" spans="1:32" s="45" customFormat="1" ht="12.75" customHeight="1">
      <c r="A7" s="785"/>
      <c r="B7" s="41">
        <v>1</v>
      </c>
      <c r="C7" s="678">
        <v>0.26948</v>
      </c>
      <c r="D7" s="678">
        <v>2.682E-2</v>
      </c>
      <c r="E7" s="678">
        <v>0.11622</v>
      </c>
      <c r="F7" s="678">
        <v>0.24138000000000001</v>
      </c>
      <c r="G7" s="678">
        <v>0.34100000000000003</v>
      </c>
      <c r="H7" s="678">
        <v>2.5500000000000002E-3</v>
      </c>
      <c r="I7" s="47">
        <v>2.5500000000000002E-3</v>
      </c>
      <c r="J7" s="563"/>
      <c r="K7" s="785"/>
      <c r="L7" s="41">
        <v>1</v>
      </c>
      <c r="M7" s="678">
        <v>0.66854000000000002</v>
      </c>
      <c r="N7" s="678">
        <v>3.5189999999999999E-2</v>
      </c>
      <c r="O7" s="678">
        <v>6.0299999999999999E-2</v>
      </c>
      <c r="P7" s="678">
        <v>1.0710000000000001E-2</v>
      </c>
      <c r="Q7" s="678">
        <v>7.7380000000000004E-2</v>
      </c>
      <c r="R7" s="678">
        <v>0.14635000000000001</v>
      </c>
      <c r="S7" s="47">
        <v>1.5299999999999999E-3</v>
      </c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</row>
    <row r="8" spans="1:32" s="21" customFormat="1" ht="12.75" customHeight="1">
      <c r="A8" s="785" t="s">
        <v>63</v>
      </c>
      <c r="B8" s="181">
        <v>0</v>
      </c>
      <c r="C8" s="207">
        <v>0</v>
      </c>
      <c r="D8" s="207">
        <v>0</v>
      </c>
      <c r="E8" s="207">
        <v>0</v>
      </c>
      <c r="F8" s="207">
        <v>0</v>
      </c>
      <c r="G8" s="207">
        <v>0</v>
      </c>
      <c r="H8" s="207">
        <v>0</v>
      </c>
      <c r="I8" s="224">
        <v>0</v>
      </c>
      <c r="J8" s="404"/>
      <c r="K8" s="785" t="s">
        <v>63</v>
      </c>
      <c r="L8" s="181">
        <v>0</v>
      </c>
      <c r="M8" s="207">
        <v>0</v>
      </c>
      <c r="N8" s="207">
        <v>0</v>
      </c>
      <c r="O8" s="207">
        <v>0</v>
      </c>
      <c r="P8" s="207">
        <v>0</v>
      </c>
      <c r="Q8" s="207">
        <v>0</v>
      </c>
      <c r="R8" s="207">
        <v>0</v>
      </c>
      <c r="S8" s="224">
        <v>0</v>
      </c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</row>
    <row r="9" spans="1:32" s="45" customFormat="1" ht="12.75" customHeight="1">
      <c r="A9" s="785"/>
      <c r="B9" s="41" t="s">
        <v>472</v>
      </c>
      <c r="C9" s="678" t="s">
        <v>472</v>
      </c>
      <c r="D9" s="678" t="s">
        <v>472</v>
      </c>
      <c r="E9" s="678" t="s">
        <v>472</v>
      </c>
      <c r="F9" s="678" t="s">
        <v>472</v>
      </c>
      <c r="G9" s="678" t="s">
        <v>472</v>
      </c>
      <c r="H9" s="678" t="s">
        <v>472</v>
      </c>
      <c r="I9" s="47" t="s">
        <v>472</v>
      </c>
      <c r="J9" s="563"/>
      <c r="K9" s="785"/>
      <c r="L9" s="41" t="s">
        <v>472</v>
      </c>
      <c r="M9" s="678" t="s">
        <v>472</v>
      </c>
      <c r="N9" s="678" t="s">
        <v>472</v>
      </c>
      <c r="O9" s="678" t="s">
        <v>472</v>
      </c>
      <c r="P9" s="678" t="s">
        <v>472</v>
      </c>
      <c r="Q9" s="678" t="s">
        <v>472</v>
      </c>
      <c r="R9" s="678" t="s">
        <v>472</v>
      </c>
      <c r="S9" s="47" t="s">
        <v>472</v>
      </c>
      <c r="T9" s="563"/>
      <c r="U9" s="563"/>
      <c r="V9" s="563"/>
      <c r="W9" s="563"/>
      <c r="X9" s="563"/>
      <c r="Y9" s="563"/>
      <c r="Z9" s="563"/>
      <c r="AA9" s="563"/>
      <c r="AB9" s="563"/>
      <c r="AC9" s="563"/>
      <c r="AD9" s="563"/>
      <c r="AE9" s="563"/>
      <c r="AF9" s="563"/>
    </row>
    <row r="10" spans="1:32" s="21" customFormat="1" ht="12.75" customHeight="1">
      <c r="A10" s="785" t="s">
        <v>64</v>
      </c>
      <c r="B10" s="181">
        <v>114</v>
      </c>
      <c r="C10" s="207">
        <v>59</v>
      </c>
      <c r="D10" s="207">
        <v>21</v>
      </c>
      <c r="E10" s="207">
        <v>8</v>
      </c>
      <c r="F10" s="207">
        <v>1</v>
      </c>
      <c r="G10" s="207">
        <v>25</v>
      </c>
      <c r="H10" s="207">
        <v>0</v>
      </c>
      <c r="I10" s="224">
        <v>0</v>
      </c>
      <c r="J10" s="404"/>
      <c r="K10" s="785" t="s">
        <v>64</v>
      </c>
      <c r="L10" s="181">
        <v>152</v>
      </c>
      <c r="M10" s="207">
        <v>130</v>
      </c>
      <c r="N10" s="207">
        <v>10</v>
      </c>
      <c r="O10" s="207">
        <v>7</v>
      </c>
      <c r="P10" s="207">
        <v>0</v>
      </c>
      <c r="Q10" s="207">
        <v>5</v>
      </c>
      <c r="R10" s="207">
        <v>0</v>
      </c>
      <c r="S10" s="224">
        <v>0</v>
      </c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</row>
    <row r="11" spans="1:32" s="45" customFormat="1" ht="12.75" customHeight="1">
      <c r="A11" s="785"/>
      <c r="B11" s="41">
        <v>1</v>
      </c>
      <c r="C11" s="678">
        <v>0.51754</v>
      </c>
      <c r="D11" s="678">
        <v>0.18421000000000001</v>
      </c>
      <c r="E11" s="678">
        <v>7.0180000000000006E-2</v>
      </c>
      <c r="F11" s="678">
        <v>8.77E-3</v>
      </c>
      <c r="G11" s="678">
        <v>0.21929999999999999</v>
      </c>
      <c r="H11" s="678" t="s">
        <v>472</v>
      </c>
      <c r="I11" s="47" t="s">
        <v>472</v>
      </c>
      <c r="J11" s="563"/>
      <c r="K11" s="785"/>
      <c r="L11" s="41">
        <v>1</v>
      </c>
      <c r="M11" s="678">
        <v>0.85526000000000002</v>
      </c>
      <c r="N11" s="678">
        <v>6.5790000000000001E-2</v>
      </c>
      <c r="O11" s="678">
        <v>4.6050000000000001E-2</v>
      </c>
      <c r="P11" s="678" t="s">
        <v>472</v>
      </c>
      <c r="Q11" s="678">
        <v>3.2890000000000003E-2</v>
      </c>
      <c r="R11" s="678" t="s">
        <v>472</v>
      </c>
      <c r="S11" s="47" t="s">
        <v>472</v>
      </c>
      <c r="T11" s="563"/>
      <c r="U11" s="563"/>
      <c r="V11" s="563"/>
      <c r="W11" s="563"/>
      <c r="X11" s="563"/>
      <c r="Y11" s="563"/>
      <c r="Z11" s="563"/>
      <c r="AA11" s="563"/>
      <c r="AB11" s="563"/>
      <c r="AC11" s="563"/>
      <c r="AD11" s="563"/>
      <c r="AE11" s="563"/>
      <c r="AF11" s="563"/>
    </row>
    <row r="12" spans="1:32" s="21" customFormat="1" ht="12.75" customHeight="1">
      <c r="A12" s="785" t="s">
        <v>65</v>
      </c>
      <c r="B12" s="181">
        <v>7</v>
      </c>
      <c r="C12" s="207">
        <v>7</v>
      </c>
      <c r="D12" s="207">
        <v>0</v>
      </c>
      <c r="E12" s="207">
        <v>0</v>
      </c>
      <c r="F12" s="207">
        <v>0</v>
      </c>
      <c r="G12" s="207">
        <v>0</v>
      </c>
      <c r="H12" s="207">
        <v>0</v>
      </c>
      <c r="I12" s="224">
        <v>0</v>
      </c>
      <c r="J12" s="404"/>
      <c r="K12" s="785" t="s">
        <v>65</v>
      </c>
      <c r="L12" s="181">
        <v>336</v>
      </c>
      <c r="M12" s="207">
        <v>334</v>
      </c>
      <c r="N12" s="207">
        <v>0</v>
      </c>
      <c r="O12" s="207">
        <v>0</v>
      </c>
      <c r="P12" s="207">
        <v>0</v>
      </c>
      <c r="Q12" s="207">
        <v>2</v>
      </c>
      <c r="R12" s="207">
        <v>0</v>
      </c>
      <c r="S12" s="224">
        <v>0</v>
      </c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</row>
    <row r="13" spans="1:32" s="45" customFormat="1" ht="12.75" customHeight="1">
      <c r="A13" s="785"/>
      <c r="B13" s="41">
        <v>1</v>
      </c>
      <c r="C13" s="678">
        <v>1</v>
      </c>
      <c r="D13" s="678" t="s">
        <v>472</v>
      </c>
      <c r="E13" s="678" t="s">
        <v>472</v>
      </c>
      <c r="F13" s="678" t="s">
        <v>472</v>
      </c>
      <c r="G13" s="678" t="s">
        <v>472</v>
      </c>
      <c r="H13" s="678" t="s">
        <v>472</v>
      </c>
      <c r="I13" s="47" t="s">
        <v>472</v>
      </c>
      <c r="J13" s="563"/>
      <c r="K13" s="785"/>
      <c r="L13" s="41">
        <v>1</v>
      </c>
      <c r="M13" s="678">
        <v>0.99404999999999999</v>
      </c>
      <c r="N13" s="678" t="s">
        <v>472</v>
      </c>
      <c r="O13" s="678" t="s">
        <v>472</v>
      </c>
      <c r="P13" s="678" t="s">
        <v>472</v>
      </c>
      <c r="Q13" s="678">
        <v>5.9500000000000004E-3</v>
      </c>
      <c r="R13" s="678" t="s">
        <v>472</v>
      </c>
      <c r="S13" s="47" t="s">
        <v>472</v>
      </c>
      <c r="T13" s="563"/>
      <c r="U13" s="563"/>
      <c r="V13" s="563"/>
      <c r="W13" s="563"/>
      <c r="X13" s="563"/>
      <c r="Y13" s="563"/>
      <c r="Z13" s="563"/>
      <c r="AA13" s="563"/>
      <c r="AB13" s="563"/>
      <c r="AC13" s="563"/>
      <c r="AD13" s="563"/>
      <c r="AE13" s="563"/>
      <c r="AF13" s="563"/>
    </row>
    <row r="14" spans="1:32" s="21" customFormat="1" ht="12" customHeight="1">
      <c r="A14" s="785" t="s">
        <v>66</v>
      </c>
      <c r="B14" s="181">
        <v>0</v>
      </c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24">
        <v>0</v>
      </c>
      <c r="J14" s="404"/>
      <c r="K14" s="785" t="s">
        <v>66</v>
      </c>
      <c r="L14" s="181">
        <v>0</v>
      </c>
      <c r="M14" s="207">
        <v>0</v>
      </c>
      <c r="N14" s="207">
        <v>0</v>
      </c>
      <c r="O14" s="207">
        <v>0</v>
      </c>
      <c r="P14" s="207">
        <v>0</v>
      </c>
      <c r="Q14" s="207">
        <v>0</v>
      </c>
      <c r="R14" s="207">
        <v>0</v>
      </c>
      <c r="S14" s="224">
        <v>0</v>
      </c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</row>
    <row r="15" spans="1:32" s="45" customFormat="1" ht="12" customHeight="1">
      <c r="A15" s="785"/>
      <c r="B15" s="41" t="s">
        <v>472</v>
      </c>
      <c r="C15" s="678" t="s">
        <v>472</v>
      </c>
      <c r="D15" s="678" t="s">
        <v>472</v>
      </c>
      <c r="E15" s="678" t="s">
        <v>472</v>
      </c>
      <c r="F15" s="678" t="s">
        <v>472</v>
      </c>
      <c r="G15" s="678" t="s">
        <v>472</v>
      </c>
      <c r="H15" s="678" t="s">
        <v>472</v>
      </c>
      <c r="I15" s="47" t="s">
        <v>472</v>
      </c>
      <c r="J15" s="563"/>
      <c r="K15" s="785"/>
      <c r="L15" s="41" t="s">
        <v>472</v>
      </c>
      <c r="M15" s="678" t="s">
        <v>472</v>
      </c>
      <c r="N15" s="678" t="s">
        <v>472</v>
      </c>
      <c r="O15" s="678" t="s">
        <v>472</v>
      </c>
      <c r="P15" s="678" t="s">
        <v>472</v>
      </c>
      <c r="Q15" s="678" t="s">
        <v>472</v>
      </c>
      <c r="R15" s="678" t="s">
        <v>472</v>
      </c>
      <c r="S15" s="47" t="s">
        <v>472</v>
      </c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</row>
    <row r="16" spans="1:32" s="21" customFormat="1" ht="12.75" customHeight="1">
      <c r="A16" s="785" t="s">
        <v>67</v>
      </c>
      <c r="B16" s="181">
        <v>163</v>
      </c>
      <c r="C16" s="207">
        <v>79</v>
      </c>
      <c r="D16" s="207">
        <v>14</v>
      </c>
      <c r="E16" s="207">
        <v>9</v>
      </c>
      <c r="F16" s="207">
        <v>12</v>
      </c>
      <c r="G16" s="207">
        <v>49</v>
      </c>
      <c r="H16" s="207">
        <v>0</v>
      </c>
      <c r="I16" s="224">
        <v>0</v>
      </c>
      <c r="J16" s="404"/>
      <c r="K16" s="785" t="s">
        <v>67</v>
      </c>
      <c r="L16" s="181">
        <v>1380</v>
      </c>
      <c r="M16" s="207">
        <v>1242</v>
      </c>
      <c r="N16" s="207">
        <v>18</v>
      </c>
      <c r="O16" s="207">
        <v>28</v>
      </c>
      <c r="P16" s="207">
        <v>14</v>
      </c>
      <c r="Q16" s="207">
        <v>78</v>
      </c>
      <c r="R16" s="207">
        <v>0</v>
      </c>
      <c r="S16" s="224">
        <v>0</v>
      </c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</row>
    <row r="17" spans="1:32" s="45" customFormat="1" ht="12.75" customHeight="1">
      <c r="A17" s="785"/>
      <c r="B17" s="41">
        <v>1</v>
      </c>
      <c r="C17" s="678">
        <v>0.48465999999999998</v>
      </c>
      <c r="D17" s="678">
        <v>8.5889999999999994E-2</v>
      </c>
      <c r="E17" s="678">
        <v>5.5210000000000002E-2</v>
      </c>
      <c r="F17" s="678">
        <v>7.3620000000000005E-2</v>
      </c>
      <c r="G17" s="678">
        <v>0.30060999999999999</v>
      </c>
      <c r="H17" s="678" t="s">
        <v>472</v>
      </c>
      <c r="I17" s="47" t="s">
        <v>472</v>
      </c>
      <c r="J17" s="563"/>
      <c r="K17" s="785"/>
      <c r="L17" s="41">
        <v>1</v>
      </c>
      <c r="M17" s="678">
        <v>0.9</v>
      </c>
      <c r="N17" s="678">
        <v>1.304E-2</v>
      </c>
      <c r="O17" s="678">
        <v>2.0289999999999999E-2</v>
      </c>
      <c r="P17" s="678">
        <v>1.014E-2</v>
      </c>
      <c r="Q17" s="678">
        <v>5.6520000000000001E-2</v>
      </c>
      <c r="R17" s="678" t="s">
        <v>472</v>
      </c>
      <c r="S17" s="47" t="s">
        <v>472</v>
      </c>
      <c r="T17" s="563"/>
      <c r="U17" s="563"/>
      <c r="V17" s="563"/>
      <c r="W17" s="563"/>
      <c r="X17" s="563"/>
      <c r="Y17" s="563"/>
      <c r="Z17" s="563"/>
      <c r="AA17" s="563"/>
      <c r="AB17" s="563"/>
      <c r="AC17" s="563"/>
      <c r="AD17" s="563"/>
      <c r="AE17" s="563"/>
      <c r="AF17" s="563"/>
    </row>
    <row r="18" spans="1:32" s="21" customFormat="1" ht="12.75" customHeight="1">
      <c r="A18" s="785" t="s">
        <v>68</v>
      </c>
      <c r="B18" s="181">
        <v>13</v>
      </c>
      <c r="C18" s="207">
        <v>0</v>
      </c>
      <c r="D18" s="207">
        <v>0</v>
      </c>
      <c r="E18" s="207">
        <v>1</v>
      </c>
      <c r="F18" s="207">
        <v>0</v>
      </c>
      <c r="G18" s="207">
        <v>12</v>
      </c>
      <c r="H18" s="207">
        <v>0</v>
      </c>
      <c r="I18" s="224">
        <v>0</v>
      </c>
      <c r="J18" s="404"/>
      <c r="K18" s="785" t="s">
        <v>68</v>
      </c>
      <c r="L18" s="181">
        <v>4</v>
      </c>
      <c r="M18" s="207">
        <v>4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24">
        <v>0</v>
      </c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</row>
    <row r="19" spans="1:32" s="45" customFormat="1" ht="12.75" customHeight="1">
      <c r="A19" s="785"/>
      <c r="B19" s="41">
        <v>1</v>
      </c>
      <c r="C19" s="678" t="s">
        <v>472</v>
      </c>
      <c r="D19" s="678" t="s">
        <v>472</v>
      </c>
      <c r="E19" s="678">
        <v>7.6920000000000002E-2</v>
      </c>
      <c r="F19" s="678" t="s">
        <v>472</v>
      </c>
      <c r="G19" s="678">
        <v>0.92308000000000001</v>
      </c>
      <c r="H19" s="678" t="s">
        <v>472</v>
      </c>
      <c r="I19" s="47" t="s">
        <v>472</v>
      </c>
      <c r="J19" s="563"/>
      <c r="K19" s="785"/>
      <c r="L19" s="41">
        <v>1</v>
      </c>
      <c r="M19" s="678">
        <v>1</v>
      </c>
      <c r="N19" s="678" t="s">
        <v>472</v>
      </c>
      <c r="O19" s="678" t="s">
        <v>472</v>
      </c>
      <c r="P19" s="678" t="s">
        <v>472</v>
      </c>
      <c r="Q19" s="678" t="s">
        <v>472</v>
      </c>
      <c r="R19" s="678" t="s">
        <v>472</v>
      </c>
      <c r="S19" s="47" t="s">
        <v>472</v>
      </c>
      <c r="T19" s="563"/>
      <c r="U19" s="563"/>
      <c r="V19" s="563"/>
      <c r="W19" s="563"/>
      <c r="X19" s="563"/>
      <c r="Y19" s="563"/>
      <c r="Z19" s="563"/>
      <c r="AA19" s="563"/>
      <c r="AB19" s="563"/>
      <c r="AC19" s="563"/>
      <c r="AD19" s="563"/>
      <c r="AE19" s="563"/>
      <c r="AF19" s="563"/>
    </row>
    <row r="20" spans="1:32" s="21" customFormat="1" ht="12.75" customHeight="1">
      <c r="A20" s="785" t="s">
        <v>69</v>
      </c>
      <c r="B20" s="181">
        <v>372</v>
      </c>
      <c r="C20" s="207">
        <v>89</v>
      </c>
      <c r="D20" s="207">
        <v>48</v>
      </c>
      <c r="E20" s="207">
        <v>12</v>
      </c>
      <c r="F20" s="207">
        <v>33</v>
      </c>
      <c r="G20" s="207">
        <v>190</v>
      </c>
      <c r="H20" s="207">
        <v>0</v>
      </c>
      <c r="I20" s="224">
        <v>0</v>
      </c>
      <c r="J20" s="404"/>
      <c r="K20" s="785" t="s">
        <v>69</v>
      </c>
      <c r="L20" s="181">
        <v>583</v>
      </c>
      <c r="M20" s="207">
        <v>488</v>
      </c>
      <c r="N20" s="207">
        <v>13</v>
      </c>
      <c r="O20" s="207">
        <v>44</v>
      </c>
      <c r="P20" s="207">
        <v>1</v>
      </c>
      <c r="Q20" s="207">
        <v>36</v>
      </c>
      <c r="R20" s="207">
        <v>1</v>
      </c>
      <c r="S20" s="224">
        <v>0</v>
      </c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</row>
    <row r="21" spans="1:32" s="45" customFormat="1" ht="12.75" customHeight="1">
      <c r="A21" s="785"/>
      <c r="B21" s="41">
        <v>1</v>
      </c>
      <c r="C21" s="678">
        <v>0.23924999999999999</v>
      </c>
      <c r="D21" s="678">
        <v>0.12903000000000001</v>
      </c>
      <c r="E21" s="678">
        <v>3.2259999999999997E-2</v>
      </c>
      <c r="F21" s="678">
        <v>8.8709999999999997E-2</v>
      </c>
      <c r="G21" s="678">
        <v>0.51075000000000004</v>
      </c>
      <c r="H21" s="678" t="s">
        <v>472</v>
      </c>
      <c r="I21" s="47" t="s">
        <v>472</v>
      </c>
      <c r="J21" s="563"/>
      <c r="K21" s="785"/>
      <c r="L21" s="41">
        <v>1</v>
      </c>
      <c r="M21" s="678">
        <v>0.83704999999999996</v>
      </c>
      <c r="N21" s="678">
        <v>2.23E-2</v>
      </c>
      <c r="O21" s="678">
        <v>7.5469999999999995E-2</v>
      </c>
      <c r="P21" s="678">
        <v>1.72E-3</v>
      </c>
      <c r="Q21" s="678">
        <v>6.1749999999999999E-2</v>
      </c>
      <c r="R21" s="678">
        <v>1.72E-3</v>
      </c>
      <c r="S21" s="47" t="s">
        <v>472</v>
      </c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</row>
    <row r="22" spans="1:32" s="21" customFormat="1" ht="12.75" customHeight="1">
      <c r="A22" s="785" t="s">
        <v>70</v>
      </c>
      <c r="B22" s="181">
        <v>972</v>
      </c>
      <c r="C22" s="207">
        <v>324</v>
      </c>
      <c r="D22" s="207">
        <v>35</v>
      </c>
      <c r="E22" s="207">
        <v>108</v>
      </c>
      <c r="F22" s="207">
        <v>126</v>
      </c>
      <c r="G22" s="207">
        <v>375</v>
      </c>
      <c r="H22" s="207">
        <v>0</v>
      </c>
      <c r="I22" s="224">
        <v>4</v>
      </c>
      <c r="J22" s="404"/>
      <c r="K22" s="785" t="s">
        <v>70</v>
      </c>
      <c r="L22" s="181">
        <v>7059</v>
      </c>
      <c r="M22" s="207">
        <v>5320</v>
      </c>
      <c r="N22" s="207">
        <v>398</v>
      </c>
      <c r="O22" s="207">
        <v>568</v>
      </c>
      <c r="P22" s="207">
        <v>118</v>
      </c>
      <c r="Q22" s="207">
        <v>645</v>
      </c>
      <c r="R22" s="207">
        <v>0</v>
      </c>
      <c r="S22" s="224">
        <v>10</v>
      </c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</row>
    <row r="23" spans="1:32" s="45" customFormat="1" ht="12.75" customHeight="1">
      <c r="A23" s="785"/>
      <c r="B23" s="41">
        <v>1</v>
      </c>
      <c r="C23" s="678">
        <v>0.33333000000000002</v>
      </c>
      <c r="D23" s="678">
        <v>3.601E-2</v>
      </c>
      <c r="E23" s="678">
        <v>0.11111</v>
      </c>
      <c r="F23" s="678">
        <v>0.12963</v>
      </c>
      <c r="G23" s="678">
        <v>0.38579999999999998</v>
      </c>
      <c r="H23" s="678" t="s">
        <v>472</v>
      </c>
      <c r="I23" s="47">
        <v>4.1200000000000004E-3</v>
      </c>
      <c r="J23" s="563"/>
      <c r="K23" s="785"/>
      <c r="L23" s="41">
        <v>1</v>
      </c>
      <c r="M23" s="678">
        <v>0.75365000000000004</v>
      </c>
      <c r="N23" s="678">
        <v>5.638E-2</v>
      </c>
      <c r="O23" s="678">
        <v>8.0460000000000004E-2</v>
      </c>
      <c r="P23" s="678">
        <v>1.6719999999999999E-2</v>
      </c>
      <c r="Q23" s="678">
        <v>9.1370000000000007E-2</v>
      </c>
      <c r="R23" s="678" t="s">
        <v>472</v>
      </c>
      <c r="S23" s="47">
        <v>1.42E-3</v>
      </c>
      <c r="T23" s="563"/>
      <c r="U23" s="563"/>
      <c r="V23" s="563"/>
      <c r="W23" s="563"/>
      <c r="X23" s="563"/>
      <c r="Y23" s="563"/>
      <c r="Z23" s="563"/>
      <c r="AA23" s="563"/>
      <c r="AB23" s="563"/>
      <c r="AC23" s="563"/>
      <c r="AD23" s="563"/>
      <c r="AE23" s="563"/>
      <c r="AF23" s="563"/>
    </row>
    <row r="24" spans="1:32" s="21" customFormat="1" ht="12.75" customHeight="1">
      <c r="A24" s="785" t="s">
        <v>71</v>
      </c>
      <c r="B24" s="181">
        <v>342</v>
      </c>
      <c r="C24" s="207">
        <v>228</v>
      </c>
      <c r="D24" s="207">
        <v>0</v>
      </c>
      <c r="E24" s="207">
        <v>2</v>
      </c>
      <c r="F24" s="207">
        <v>64</v>
      </c>
      <c r="G24" s="207">
        <v>48</v>
      </c>
      <c r="H24" s="207">
        <v>0</v>
      </c>
      <c r="I24" s="224">
        <v>0</v>
      </c>
      <c r="J24" s="404"/>
      <c r="K24" s="785" t="s">
        <v>71</v>
      </c>
      <c r="L24" s="181">
        <v>1552</v>
      </c>
      <c r="M24" s="207">
        <v>1458</v>
      </c>
      <c r="N24" s="207">
        <v>51</v>
      </c>
      <c r="O24" s="207">
        <v>6</v>
      </c>
      <c r="P24" s="207">
        <v>7</v>
      </c>
      <c r="Q24" s="207">
        <v>30</v>
      </c>
      <c r="R24" s="207">
        <v>0</v>
      </c>
      <c r="S24" s="224">
        <v>0</v>
      </c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</row>
    <row r="25" spans="1:32" s="45" customFormat="1" ht="12.75" customHeight="1">
      <c r="A25" s="785"/>
      <c r="B25" s="41">
        <v>1</v>
      </c>
      <c r="C25" s="678">
        <v>0.66666999999999998</v>
      </c>
      <c r="D25" s="678" t="s">
        <v>472</v>
      </c>
      <c r="E25" s="678">
        <v>5.8500000000000002E-3</v>
      </c>
      <c r="F25" s="678">
        <v>0.18712999999999999</v>
      </c>
      <c r="G25" s="678">
        <v>0.14035</v>
      </c>
      <c r="H25" s="678" t="s">
        <v>472</v>
      </c>
      <c r="I25" s="47" t="s">
        <v>472</v>
      </c>
      <c r="J25" s="563"/>
      <c r="K25" s="785"/>
      <c r="L25" s="41">
        <v>1</v>
      </c>
      <c r="M25" s="678">
        <v>0.93942999999999999</v>
      </c>
      <c r="N25" s="678">
        <v>3.286E-2</v>
      </c>
      <c r="O25" s="678">
        <v>3.8700000000000002E-3</v>
      </c>
      <c r="P25" s="678">
        <v>4.5100000000000001E-3</v>
      </c>
      <c r="Q25" s="678">
        <v>1.933E-2</v>
      </c>
      <c r="R25" s="678" t="s">
        <v>472</v>
      </c>
      <c r="S25" s="47" t="s">
        <v>472</v>
      </c>
      <c r="T25" s="563"/>
      <c r="U25" s="563"/>
      <c r="V25" s="563"/>
      <c r="W25" s="563"/>
      <c r="X25" s="563"/>
      <c r="Y25" s="563"/>
      <c r="Z25" s="563"/>
      <c r="AA25" s="563"/>
      <c r="AB25" s="563"/>
      <c r="AC25" s="563"/>
      <c r="AD25" s="563"/>
      <c r="AE25" s="563"/>
      <c r="AF25" s="563"/>
    </row>
    <row r="26" spans="1:32" s="21" customFormat="1" ht="12.75" customHeight="1">
      <c r="A26" s="785" t="s">
        <v>72</v>
      </c>
      <c r="B26" s="181">
        <v>154</v>
      </c>
      <c r="C26" s="207">
        <v>93</v>
      </c>
      <c r="D26" s="207">
        <v>2</v>
      </c>
      <c r="E26" s="207">
        <v>52</v>
      </c>
      <c r="F26" s="207">
        <v>7</v>
      </c>
      <c r="G26" s="207">
        <v>0</v>
      </c>
      <c r="H26" s="207">
        <v>0</v>
      </c>
      <c r="I26" s="224">
        <v>0</v>
      </c>
      <c r="J26" s="404"/>
      <c r="K26" s="785" t="s">
        <v>72</v>
      </c>
      <c r="L26" s="181">
        <v>62</v>
      </c>
      <c r="M26" s="207">
        <v>61</v>
      </c>
      <c r="N26" s="207">
        <v>0</v>
      </c>
      <c r="O26" s="207">
        <v>1</v>
      </c>
      <c r="P26" s="207">
        <v>0</v>
      </c>
      <c r="Q26" s="207">
        <v>0</v>
      </c>
      <c r="R26" s="207">
        <v>0</v>
      </c>
      <c r="S26" s="224">
        <v>0</v>
      </c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</row>
    <row r="27" spans="1:32" s="45" customFormat="1" ht="12.75" customHeight="1">
      <c r="A27" s="785"/>
      <c r="B27" s="41">
        <v>1</v>
      </c>
      <c r="C27" s="678">
        <v>0.60389999999999999</v>
      </c>
      <c r="D27" s="678">
        <v>1.299E-2</v>
      </c>
      <c r="E27" s="678">
        <v>0.33766000000000002</v>
      </c>
      <c r="F27" s="678">
        <v>4.5449999999999997E-2</v>
      </c>
      <c r="G27" s="678" t="s">
        <v>472</v>
      </c>
      <c r="H27" s="678" t="s">
        <v>472</v>
      </c>
      <c r="I27" s="47" t="s">
        <v>472</v>
      </c>
      <c r="J27" s="563"/>
      <c r="K27" s="785"/>
      <c r="L27" s="41">
        <v>1</v>
      </c>
      <c r="M27" s="678">
        <v>0.98387000000000002</v>
      </c>
      <c r="N27" s="678" t="s">
        <v>472</v>
      </c>
      <c r="O27" s="678">
        <v>1.6129999999999999E-2</v>
      </c>
      <c r="P27" s="678" t="s">
        <v>472</v>
      </c>
      <c r="Q27" s="678" t="s">
        <v>472</v>
      </c>
      <c r="R27" s="678" t="s">
        <v>472</v>
      </c>
      <c r="S27" s="47" t="s">
        <v>472</v>
      </c>
      <c r="T27" s="563"/>
      <c r="U27" s="563"/>
      <c r="V27" s="563"/>
      <c r="W27" s="563"/>
      <c r="X27" s="563"/>
      <c r="Y27" s="563"/>
      <c r="Z27" s="563"/>
      <c r="AA27" s="563"/>
      <c r="AB27" s="563"/>
      <c r="AC27" s="563"/>
      <c r="AD27" s="563"/>
      <c r="AE27" s="563"/>
      <c r="AF27" s="563"/>
    </row>
    <row r="28" spans="1:32" s="21" customFormat="1" ht="12.75" customHeight="1">
      <c r="A28" s="785" t="s">
        <v>73</v>
      </c>
      <c r="B28" s="181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24">
        <v>0</v>
      </c>
      <c r="J28" s="404"/>
      <c r="K28" s="785" t="s">
        <v>73</v>
      </c>
      <c r="L28" s="181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24">
        <v>0</v>
      </c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</row>
    <row r="29" spans="1:32" s="45" customFormat="1" ht="12.75" customHeight="1">
      <c r="A29" s="785"/>
      <c r="B29" s="41" t="s">
        <v>472</v>
      </c>
      <c r="C29" s="678" t="s">
        <v>472</v>
      </c>
      <c r="D29" s="678" t="s">
        <v>472</v>
      </c>
      <c r="E29" s="678" t="s">
        <v>472</v>
      </c>
      <c r="F29" s="678" t="s">
        <v>472</v>
      </c>
      <c r="G29" s="678" t="s">
        <v>472</v>
      </c>
      <c r="H29" s="678" t="s">
        <v>472</v>
      </c>
      <c r="I29" s="47" t="s">
        <v>472</v>
      </c>
      <c r="J29" s="563"/>
      <c r="K29" s="785"/>
      <c r="L29" s="41" t="s">
        <v>472</v>
      </c>
      <c r="M29" s="678" t="s">
        <v>472</v>
      </c>
      <c r="N29" s="678" t="s">
        <v>472</v>
      </c>
      <c r="O29" s="678" t="s">
        <v>472</v>
      </c>
      <c r="P29" s="678" t="s">
        <v>472</v>
      </c>
      <c r="Q29" s="678" t="s">
        <v>472</v>
      </c>
      <c r="R29" s="678" t="s">
        <v>472</v>
      </c>
      <c r="S29" s="47" t="s">
        <v>472</v>
      </c>
      <c r="T29" s="563"/>
      <c r="U29" s="563"/>
      <c r="V29" s="563"/>
      <c r="W29" s="563"/>
      <c r="X29" s="563"/>
      <c r="Y29" s="563"/>
      <c r="Z29" s="563"/>
      <c r="AA29" s="563"/>
      <c r="AB29" s="563"/>
      <c r="AC29" s="563"/>
      <c r="AD29" s="563"/>
      <c r="AE29" s="563"/>
      <c r="AF29" s="563"/>
    </row>
    <row r="30" spans="1:32" s="21" customFormat="1" ht="12.75" customHeight="1">
      <c r="A30" s="785" t="s">
        <v>74</v>
      </c>
      <c r="B30" s="181">
        <v>141</v>
      </c>
      <c r="C30" s="207">
        <v>103</v>
      </c>
      <c r="D30" s="207">
        <v>1</v>
      </c>
      <c r="E30" s="207">
        <v>2</v>
      </c>
      <c r="F30" s="207">
        <v>9</v>
      </c>
      <c r="G30" s="207">
        <v>26</v>
      </c>
      <c r="H30" s="207">
        <v>0</v>
      </c>
      <c r="I30" s="224">
        <v>0</v>
      </c>
      <c r="J30" s="404"/>
      <c r="K30" s="785" t="s">
        <v>74</v>
      </c>
      <c r="L30" s="181">
        <v>971</v>
      </c>
      <c r="M30" s="207">
        <v>373</v>
      </c>
      <c r="N30" s="207">
        <v>66</v>
      </c>
      <c r="O30" s="207">
        <v>234</v>
      </c>
      <c r="P30" s="207">
        <v>143</v>
      </c>
      <c r="Q30" s="207">
        <v>148</v>
      </c>
      <c r="R30" s="207">
        <v>0</v>
      </c>
      <c r="S30" s="224">
        <v>7</v>
      </c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</row>
    <row r="31" spans="1:32" s="45" customFormat="1" ht="12.75" customHeight="1">
      <c r="A31" s="785"/>
      <c r="B31" s="41">
        <v>1</v>
      </c>
      <c r="C31" s="678">
        <v>0.73050000000000004</v>
      </c>
      <c r="D31" s="678">
        <v>7.0899999999999999E-3</v>
      </c>
      <c r="E31" s="678">
        <v>1.418E-2</v>
      </c>
      <c r="F31" s="678">
        <v>6.3829999999999998E-2</v>
      </c>
      <c r="G31" s="678">
        <v>0.18440000000000001</v>
      </c>
      <c r="H31" s="678" t="s">
        <v>472</v>
      </c>
      <c r="I31" s="47" t="s">
        <v>472</v>
      </c>
      <c r="J31" s="563"/>
      <c r="K31" s="785"/>
      <c r="L31" s="41">
        <v>1</v>
      </c>
      <c r="M31" s="678">
        <v>0.38413999999999998</v>
      </c>
      <c r="N31" s="678">
        <v>6.7970000000000003E-2</v>
      </c>
      <c r="O31" s="678">
        <v>0.24099000000000001</v>
      </c>
      <c r="P31" s="678">
        <v>0.14727000000000001</v>
      </c>
      <c r="Q31" s="678">
        <v>0.15242</v>
      </c>
      <c r="R31" s="678" t="s">
        <v>472</v>
      </c>
      <c r="S31" s="47">
        <v>7.2100000000000003E-3</v>
      </c>
      <c r="T31" s="563"/>
      <c r="U31" s="563"/>
      <c r="V31" s="563"/>
      <c r="W31" s="563"/>
      <c r="X31" s="563"/>
      <c r="Y31" s="563"/>
      <c r="Z31" s="563"/>
      <c r="AA31" s="563"/>
      <c r="AB31" s="563"/>
      <c r="AC31" s="563"/>
      <c r="AD31" s="563"/>
      <c r="AE31" s="563"/>
      <c r="AF31" s="563"/>
    </row>
    <row r="32" spans="1:32" s="21" customFormat="1" ht="12.75" customHeight="1">
      <c r="A32" s="785" t="s">
        <v>75</v>
      </c>
      <c r="B32" s="181">
        <v>626</v>
      </c>
      <c r="C32" s="207">
        <v>432</v>
      </c>
      <c r="D32" s="207">
        <v>17</v>
      </c>
      <c r="E32" s="207">
        <v>21</v>
      </c>
      <c r="F32" s="207">
        <v>0</v>
      </c>
      <c r="G32" s="207">
        <v>156</v>
      </c>
      <c r="H32" s="207">
        <v>0</v>
      </c>
      <c r="I32" s="224">
        <v>0</v>
      </c>
      <c r="J32" s="404"/>
      <c r="K32" s="785" t="s">
        <v>75</v>
      </c>
      <c r="L32" s="181">
        <v>621</v>
      </c>
      <c r="M32" s="207">
        <v>611</v>
      </c>
      <c r="N32" s="207">
        <v>0</v>
      </c>
      <c r="O32" s="207">
        <v>10</v>
      </c>
      <c r="P32" s="207">
        <v>0</v>
      </c>
      <c r="Q32" s="207">
        <v>0</v>
      </c>
      <c r="R32" s="207">
        <v>0</v>
      </c>
      <c r="S32" s="224">
        <v>0</v>
      </c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</row>
    <row r="33" spans="1:32" s="45" customFormat="1" ht="12.75" customHeight="1">
      <c r="A33" s="785"/>
      <c r="B33" s="41">
        <v>1</v>
      </c>
      <c r="C33" s="678">
        <v>0.69010000000000005</v>
      </c>
      <c r="D33" s="678">
        <v>2.716E-2</v>
      </c>
      <c r="E33" s="678">
        <v>3.3550000000000003E-2</v>
      </c>
      <c r="F33" s="678" t="s">
        <v>472</v>
      </c>
      <c r="G33" s="678">
        <v>0.2492</v>
      </c>
      <c r="H33" s="678" t="s">
        <v>472</v>
      </c>
      <c r="I33" s="47" t="s">
        <v>472</v>
      </c>
      <c r="J33" s="563"/>
      <c r="K33" s="785"/>
      <c r="L33" s="41">
        <v>1</v>
      </c>
      <c r="M33" s="678">
        <v>0.9839</v>
      </c>
      <c r="N33" s="678" t="s">
        <v>472</v>
      </c>
      <c r="O33" s="678">
        <v>1.61E-2</v>
      </c>
      <c r="P33" s="678" t="s">
        <v>472</v>
      </c>
      <c r="Q33" s="678" t="s">
        <v>472</v>
      </c>
      <c r="R33" s="678" t="s">
        <v>472</v>
      </c>
      <c r="S33" s="47" t="s">
        <v>472</v>
      </c>
      <c r="T33" s="563"/>
      <c r="U33" s="563"/>
      <c r="V33" s="563"/>
      <c r="W33" s="563"/>
      <c r="X33" s="563"/>
      <c r="Y33" s="563"/>
      <c r="Z33" s="563"/>
      <c r="AA33" s="563"/>
      <c r="AB33" s="563"/>
      <c r="AC33" s="563"/>
      <c r="AD33" s="563"/>
      <c r="AE33" s="563"/>
      <c r="AF33" s="563"/>
    </row>
    <row r="34" spans="1:32" s="21" customFormat="1" ht="12.75" customHeight="1">
      <c r="A34" s="786" t="s">
        <v>76</v>
      </c>
      <c r="B34" s="181">
        <v>42</v>
      </c>
      <c r="C34" s="207">
        <v>4</v>
      </c>
      <c r="D34" s="207">
        <v>0</v>
      </c>
      <c r="E34" s="207">
        <v>8</v>
      </c>
      <c r="F34" s="207">
        <v>0</v>
      </c>
      <c r="G34" s="207">
        <v>22</v>
      </c>
      <c r="H34" s="207">
        <v>0</v>
      </c>
      <c r="I34" s="224">
        <v>8</v>
      </c>
      <c r="J34" s="404"/>
      <c r="K34" s="786" t="s">
        <v>76</v>
      </c>
      <c r="L34" s="181">
        <v>314</v>
      </c>
      <c r="M34" s="207">
        <v>303</v>
      </c>
      <c r="N34" s="207">
        <v>2</v>
      </c>
      <c r="O34" s="207">
        <v>0</v>
      </c>
      <c r="P34" s="207">
        <v>2</v>
      </c>
      <c r="Q34" s="207">
        <v>7</v>
      </c>
      <c r="R34" s="207">
        <v>0</v>
      </c>
      <c r="S34" s="224">
        <v>0</v>
      </c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</row>
    <row r="35" spans="1:32" s="45" customFormat="1" ht="12.75" customHeight="1">
      <c r="A35" s="787"/>
      <c r="B35" s="233">
        <v>1</v>
      </c>
      <c r="C35" s="679">
        <v>9.5240000000000005E-2</v>
      </c>
      <c r="D35" s="679" t="s">
        <v>472</v>
      </c>
      <c r="E35" s="679">
        <v>0.19048000000000001</v>
      </c>
      <c r="F35" s="679" t="s">
        <v>472</v>
      </c>
      <c r="G35" s="679">
        <v>0.52381</v>
      </c>
      <c r="H35" s="679" t="s">
        <v>472</v>
      </c>
      <c r="I35" s="245">
        <v>0.19048000000000001</v>
      </c>
      <c r="J35" s="563"/>
      <c r="K35" s="787"/>
      <c r="L35" s="233">
        <v>1</v>
      </c>
      <c r="M35" s="679">
        <v>0.96496999999999999</v>
      </c>
      <c r="N35" s="679">
        <v>6.3699999999999998E-3</v>
      </c>
      <c r="O35" s="679" t="s">
        <v>472</v>
      </c>
      <c r="P35" s="679">
        <v>6.3699999999999998E-3</v>
      </c>
      <c r="Q35" s="679">
        <v>2.2290000000000001E-2</v>
      </c>
      <c r="R35" s="679" t="s">
        <v>472</v>
      </c>
      <c r="S35" s="245" t="s">
        <v>472</v>
      </c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</row>
    <row r="36" spans="1:32" s="24" customFormat="1" ht="12.75" customHeight="1">
      <c r="A36" s="838" t="s">
        <v>85</v>
      </c>
      <c r="B36" s="180">
        <v>4862</v>
      </c>
      <c r="C36" s="195">
        <v>1972</v>
      </c>
      <c r="D36" s="195">
        <v>209</v>
      </c>
      <c r="E36" s="195">
        <v>580</v>
      </c>
      <c r="F36" s="195">
        <v>618</v>
      </c>
      <c r="G36" s="195">
        <v>1454</v>
      </c>
      <c r="H36" s="195">
        <v>7</v>
      </c>
      <c r="I36" s="228">
        <v>22</v>
      </c>
      <c r="J36" s="552"/>
      <c r="K36" s="838" t="s">
        <v>85</v>
      </c>
      <c r="L36" s="180">
        <v>43985</v>
      </c>
      <c r="M36" s="195">
        <v>37178</v>
      </c>
      <c r="N36" s="195">
        <v>1110</v>
      </c>
      <c r="O36" s="195">
        <v>2187</v>
      </c>
      <c r="P36" s="195">
        <v>492</v>
      </c>
      <c r="Q36" s="195">
        <v>1836</v>
      </c>
      <c r="R36" s="195">
        <v>1149</v>
      </c>
      <c r="S36" s="228">
        <v>33</v>
      </c>
      <c r="T36" s="552"/>
      <c r="U36" s="552"/>
      <c r="V36" s="552"/>
      <c r="W36" s="552"/>
      <c r="X36" s="552"/>
      <c r="Y36" s="552"/>
      <c r="Z36" s="552"/>
      <c r="AA36" s="552"/>
      <c r="AB36" s="552"/>
      <c r="AC36" s="552"/>
      <c r="AD36" s="552"/>
      <c r="AE36" s="552"/>
      <c r="AF36" s="552"/>
    </row>
    <row r="37" spans="1:32" s="46" customFormat="1" ht="12.75" customHeight="1" thickBot="1">
      <c r="A37" s="839"/>
      <c r="B37" s="240">
        <v>1</v>
      </c>
      <c r="C37" s="680">
        <v>0.40559000000000001</v>
      </c>
      <c r="D37" s="680">
        <v>4.299E-2</v>
      </c>
      <c r="E37" s="680">
        <v>0.11928999999999999</v>
      </c>
      <c r="F37" s="680">
        <v>0.12711</v>
      </c>
      <c r="G37" s="680">
        <v>0.29904999999999998</v>
      </c>
      <c r="H37" s="680">
        <v>1.4400000000000001E-3</v>
      </c>
      <c r="I37" s="246">
        <v>4.5199999999999997E-3</v>
      </c>
      <c r="J37" s="564"/>
      <c r="K37" s="839"/>
      <c r="L37" s="240">
        <v>1</v>
      </c>
      <c r="M37" s="680">
        <v>0.84523999999999999</v>
      </c>
      <c r="N37" s="680">
        <v>2.5239999999999999E-2</v>
      </c>
      <c r="O37" s="680">
        <v>4.972E-2</v>
      </c>
      <c r="P37" s="680">
        <v>1.119E-2</v>
      </c>
      <c r="Q37" s="680">
        <v>4.1739999999999999E-2</v>
      </c>
      <c r="R37" s="680">
        <v>2.6120000000000001E-2</v>
      </c>
      <c r="S37" s="246">
        <v>7.5000000000000002E-4</v>
      </c>
      <c r="T37" s="564"/>
      <c r="U37" s="564"/>
      <c r="V37" s="564"/>
      <c r="W37" s="564"/>
      <c r="X37" s="564"/>
      <c r="Y37" s="564"/>
      <c r="Z37" s="564"/>
      <c r="AA37" s="564"/>
      <c r="AB37" s="564"/>
      <c r="AC37" s="564"/>
      <c r="AD37" s="564"/>
      <c r="AE37" s="564"/>
      <c r="AF37" s="564"/>
    </row>
    <row r="38" spans="1:32" s="402" customFormat="1" ht="12.75" customHeight="1">
      <c r="A38" s="676"/>
      <c r="B38" s="652"/>
      <c r="C38" s="652"/>
      <c r="D38" s="652"/>
      <c r="E38" s="653"/>
      <c r="F38" s="653"/>
      <c r="G38" s="653"/>
      <c r="H38" s="653"/>
      <c r="I38" s="653"/>
      <c r="J38" s="653"/>
      <c r="K38" s="653"/>
      <c r="L38" s="653"/>
      <c r="M38" s="653"/>
      <c r="N38" s="653"/>
      <c r="O38" s="653"/>
      <c r="P38" s="653"/>
      <c r="Q38" s="676"/>
      <c r="R38" s="653"/>
      <c r="S38" s="653"/>
      <c r="T38" s="653"/>
      <c r="U38" s="653"/>
      <c r="V38" s="653"/>
      <c r="W38" s="653"/>
      <c r="X38" s="653"/>
      <c r="Y38" s="653"/>
      <c r="Z38" s="653"/>
      <c r="AA38" s="653"/>
      <c r="AB38" s="653"/>
      <c r="AC38" s="653"/>
    </row>
    <row r="39" spans="1:32" s="402" customFormat="1"/>
    <row r="40" spans="1:32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K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32" s="402" customFormat="1"/>
    <row r="42" spans="1:32" s="402" customFormat="1">
      <c r="A42" s="547" t="s">
        <v>545</v>
      </c>
      <c r="B42" s="545"/>
      <c r="C42" s="545"/>
      <c r="D42" s="545"/>
      <c r="E42" s="545"/>
      <c r="F42" s="545"/>
      <c r="K42" s="547" t="s">
        <v>545</v>
      </c>
      <c r="L42" s="545"/>
      <c r="M42" s="545"/>
      <c r="N42" s="545"/>
      <c r="O42" s="545"/>
      <c r="P42" s="545"/>
    </row>
    <row r="43" spans="1:32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  <c r="K43" s="547" t="s">
        <v>546</v>
      </c>
      <c r="L43" s="545"/>
      <c r="M43" s="545"/>
      <c r="N43" s="545"/>
      <c r="O43" s="775" t="s">
        <v>541</v>
      </c>
      <c r="P43" s="775"/>
      <c r="Q43" s="775"/>
    </row>
    <row r="44" spans="1:32" s="402" customFormat="1">
      <c r="A44" s="548"/>
      <c r="B44" s="545"/>
      <c r="C44" s="545"/>
      <c r="D44" s="545"/>
      <c r="E44" s="545"/>
      <c r="F44" s="545"/>
      <c r="K44" s="548"/>
      <c r="L44" s="545"/>
      <c r="M44" s="545"/>
      <c r="N44" s="545"/>
      <c r="O44" s="545"/>
      <c r="P44" s="545"/>
    </row>
    <row r="45" spans="1:32" s="402" customFormat="1">
      <c r="A45" s="749" t="str">
        <f>[1]Tabelle1!$A$44</f>
        <v>Die Tabellen stehen unter der Lizenz CC BY-SA DEED 4.0.</v>
      </c>
      <c r="B45" s="749"/>
      <c r="C45" s="749"/>
      <c r="D45" s="749"/>
      <c r="E45" s="749"/>
      <c r="F45" s="545"/>
      <c r="K45" s="749" t="str">
        <f>[1]Tabelle1!$A$44</f>
        <v>Die Tabellen stehen unter der Lizenz CC BY-SA DEED 4.0.</v>
      </c>
      <c r="L45" s="749"/>
      <c r="M45" s="749"/>
      <c r="N45" s="749"/>
      <c r="O45" s="749"/>
      <c r="P45" s="545"/>
    </row>
  </sheetData>
  <mergeCells count="44">
    <mergeCell ref="A34:A35"/>
    <mergeCell ref="K34:K35"/>
    <mergeCell ref="A36:A37"/>
    <mergeCell ref="K36:K37"/>
    <mergeCell ref="A28:A29"/>
    <mergeCell ref="K28:K29"/>
    <mergeCell ref="A30:A31"/>
    <mergeCell ref="K30:K31"/>
    <mergeCell ref="A32:A33"/>
    <mergeCell ref="K32:K33"/>
    <mergeCell ref="A22:A23"/>
    <mergeCell ref="K22:K23"/>
    <mergeCell ref="A24:A25"/>
    <mergeCell ref="K24:K25"/>
    <mergeCell ref="A26:A27"/>
    <mergeCell ref="K26:K27"/>
    <mergeCell ref="A16:A17"/>
    <mergeCell ref="K16:K17"/>
    <mergeCell ref="A18:A19"/>
    <mergeCell ref="K18:K19"/>
    <mergeCell ref="A20:A21"/>
    <mergeCell ref="K20:K21"/>
    <mergeCell ref="A10:A11"/>
    <mergeCell ref="K10:K11"/>
    <mergeCell ref="A12:A13"/>
    <mergeCell ref="K12:K13"/>
    <mergeCell ref="A14:A15"/>
    <mergeCell ref="K14:K15"/>
    <mergeCell ref="E43:G43"/>
    <mergeCell ref="O43:Q43"/>
    <mergeCell ref="A1:I1"/>
    <mergeCell ref="K1:S1"/>
    <mergeCell ref="B2:B3"/>
    <mergeCell ref="C2:I2"/>
    <mergeCell ref="K2:K3"/>
    <mergeCell ref="L2:L3"/>
    <mergeCell ref="M2:S2"/>
    <mergeCell ref="A2:A3"/>
    <mergeCell ref="A4:A5"/>
    <mergeCell ref="K4:K5"/>
    <mergeCell ref="A6:A7"/>
    <mergeCell ref="K6:K7"/>
    <mergeCell ref="A8:A9"/>
    <mergeCell ref="K8:K9"/>
  </mergeCells>
  <conditionalFormatting sqref="A5 A7 A9 A11 A13 A15 A17 A19 A21 A23 A25 A27 A29 A31 A33 A35">
    <cfRule type="cellIs" dxfId="166" priority="277" stopIfTrue="1" operator="lessThan">
      <formula>0.0005</formula>
    </cfRule>
    <cfRule type="cellIs" dxfId="165" priority="276" stopIfTrue="1" operator="equal">
      <formula>1</formula>
    </cfRule>
  </conditionalFormatting>
  <conditionalFormatting sqref="A4:I4">
    <cfRule type="cellIs" dxfId="164" priority="186" stopIfTrue="1" operator="equal">
      <formula>0</formula>
    </cfRule>
  </conditionalFormatting>
  <conditionalFormatting sqref="A8:I8">
    <cfRule type="cellIs" dxfId="163" priority="182" stopIfTrue="1" operator="equal">
      <formula>0</formula>
    </cfRule>
  </conditionalFormatting>
  <conditionalFormatting sqref="A10:I10">
    <cfRule type="cellIs" dxfId="162" priority="179" stopIfTrue="1" operator="equal">
      <formula>0</formula>
    </cfRule>
  </conditionalFormatting>
  <conditionalFormatting sqref="A12:I12">
    <cfRule type="cellIs" dxfId="161" priority="176" stopIfTrue="1" operator="equal">
      <formula>0</formula>
    </cfRule>
  </conditionalFormatting>
  <conditionalFormatting sqref="A14:I14">
    <cfRule type="cellIs" dxfId="160" priority="173" stopIfTrue="1" operator="equal">
      <formula>0</formula>
    </cfRule>
  </conditionalFormatting>
  <conditionalFormatting sqref="A16:I16">
    <cfRule type="cellIs" dxfId="159" priority="170" stopIfTrue="1" operator="equal">
      <formula>0</formula>
    </cfRule>
  </conditionalFormatting>
  <conditionalFormatting sqref="A18:I18">
    <cfRule type="cellIs" dxfId="158" priority="167" stopIfTrue="1" operator="equal">
      <formula>0</formula>
    </cfRule>
  </conditionalFormatting>
  <conditionalFormatting sqref="A20:I20">
    <cfRule type="cellIs" dxfId="157" priority="164" stopIfTrue="1" operator="equal">
      <formula>0</formula>
    </cfRule>
  </conditionalFormatting>
  <conditionalFormatting sqref="A22:I22">
    <cfRule type="cellIs" dxfId="156" priority="161" stopIfTrue="1" operator="equal">
      <formula>0</formula>
    </cfRule>
  </conditionalFormatting>
  <conditionalFormatting sqref="A24:I24">
    <cfRule type="cellIs" dxfId="155" priority="158" stopIfTrue="1" operator="equal">
      <formula>0</formula>
    </cfRule>
  </conditionalFormatting>
  <conditionalFormatting sqref="A26:I26">
    <cfRule type="cellIs" dxfId="154" priority="155" stopIfTrue="1" operator="equal">
      <formula>0</formula>
    </cfRule>
  </conditionalFormatting>
  <conditionalFormatting sqref="A28:I28">
    <cfRule type="cellIs" dxfId="153" priority="152" stopIfTrue="1" operator="equal">
      <formula>0</formula>
    </cfRule>
  </conditionalFormatting>
  <conditionalFormatting sqref="A30:I30">
    <cfRule type="cellIs" dxfId="152" priority="149" stopIfTrue="1" operator="equal">
      <formula>0</formula>
    </cfRule>
  </conditionalFormatting>
  <conditionalFormatting sqref="A32:I32">
    <cfRule type="cellIs" dxfId="151" priority="146" stopIfTrue="1" operator="equal">
      <formula>0</formula>
    </cfRule>
  </conditionalFormatting>
  <conditionalFormatting sqref="A34:I34">
    <cfRule type="cellIs" dxfId="150" priority="143" stopIfTrue="1" operator="equal">
      <formula>0</formula>
    </cfRule>
  </conditionalFormatting>
  <conditionalFormatting sqref="A38:AC38">
    <cfRule type="cellIs" dxfId="149" priority="279" stopIfTrue="1" operator="lessThan">
      <formula>0.0005</formula>
    </cfRule>
  </conditionalFormatting>
  <conditionalFormatting sqref="B6:I6">
    <cfRule type="cellIs" dxfId="148" priority="185" stopIfTrue="1" operator="equal">
      <formula>0</formula>
    </cfRule>
  </conditionalFormatting>
  <conditionalFormatting sqref="B36:I36">
    <cfRule type="cellIs" dxfId="147" priority="140" stopIfTrue="1" operator="equal">
      <formula>0</formula>
    </cfRule>
  </conditionalFormatting>
  <conditionalFormatting sqref="K5 K7 K9 K11 K13 K15 K17 K19 K21 K23 K25 K27 K29 K31 K33 K35">
    <cfRule type="cellIs" dxfId="146" priority="138" stopIfTrue="1" operator="lessThan">
      <formula>0.0005</formula>
    </cfRule>
    <cfRule type="cellIs" dxfId="145" priority="137" stopIfTrue="1" operator="equal">
      <formula>1</formula>
    </cfRule>
  </conditionalFormatting>
  <conditionalFormatting sqref="K4:S4">
    <cfRule type="cellIs" dxfId="144" priority="47" stopIfTrue="1" operator="equal">
      <formula>0</formula>
    </cfRule>
  </conditionalFormatting>
  <conditionalFormatting sqref="K8:S8">
    <cfRule type="cellIs" dxfId="143" priority="43" stopIfTrue="1" operator="equal">
      <formula>0</formula>
    </cfRule>
  </conditionalFormatting>
  <conditionalFormatting sqref="K10:S10">
    <cfRule type="cellIs" dxfId="142" priority="40" stopIfTrue="1" operator="equal">
      <formula>0</formula>
    </cfRule>
  </conditionalFormatting>
  <conditionalFormatting sqref="K12:S12">
    <cfRule type="cellIs" dxfId="141" priority="37" stopIfTrue="1" operator="equal">
      <formula>0</formula>
    </cfRule>
  </conditionalFormatting>
  <conditionalFormatting sqref="K14:S14">
    <cfRule type="cellIs" dxfId="140" priority="34" stopIfTrue="1" operator="equal">
      <formula>0</formula>
    </cfRule>
  </conditionalFormatting>
  <conditionalFormatting sqref="K16:S16">
    <cfRule type="cellIs" dxfId="139" priority="31" stopIfTrue="1" operator="equal">
      <formula>0</formula>
    </cfRule>
  </conditionalFormatting>
  <conditionalFormatting sqref="K18:S18">
    <cfRule type="cellIs" dxfId="138" priority="28" stopIfTrue="1" operator="equal">
      <formula>0</formula>
    </cfRule>
  </conditionalFormatting>
  <conditionalFormatting sqref="K20:S20">
    <cfRule type="cellIs" dxfId="137" priority="25" stopIfTrue="1" operator="equal">
      <formula>0</formula>
    </cfRule>
  </conditionalFormatting>
  <conditionalFormatting sqref="K22:S22">
    <cfRule type="cellIs" dxfId="136" priority="22" stopIfTrue="1" operator="equal">
      <formula>0</formula>
    </cfRule>
  </conditionalFormatting>
  <conditionalFormatting sqref="K24:S24">
    <cfRule type="cellIs" dxfId="135" priority="19" stopIfTrue="1" operator="equal">
      <formula>0</formula>
    </cfRule>
  </conditionalFormatting>
  <conditionalFormatting sqref="K26:S26">
    <cfRule type="cellIs" dxfId="134" priority="16" stopIfTrue="1" operator="equal">
      <formula>0</formula>
    </cfRule>
  </conditionalFormatting>
  <conditionalFormatting sqref="K28:S28">
    <cfRule type="cellIs" dxfId="133" priority="13" stopIfTrue="1" operator="equal">
      <formula>0</formula>
    </cfRule>
  </conditionalFormatting>
  <conditionalFormatting sqref="K30:S30">
    <cfRule type="cellIs" dxfId="132" priority="10" stopIfTrue="1" operator="equal">
      <formula>0</formula>
    </cfRule>
  </conditionalFormatting>
  <conditionalFormatting sqref="K32:S32">
    <cfRule type="cellIs" dxfId="131" priority="7" stopIfTrue="1" operator="equal">
      <formula>0</formula>
    </cfRule>
  </conditionalFormatting>
  <conditionalFormatting sqref="K34:S34">
    <cfRule type="cellIs" dxfId="130" priority="4" stopIfTrue="1" operator="equal">
      <formula>0</formula>
    </cfRule>
  </conditionalFormatting>
  <conditionalFormatting sqref="L6:S6">
    <cfRule type="cellIs" dxfId="129" priority="46" stopIfTrue="1" operator="equal">
      <formula>0</formula>
    </cfRule>
  </conditionalFormatting>
  <conditionalFormatting sqref="L36:S36">
    <cfRule type="cellIs" dxfId="128" priority="1" stopIfTrue="1" operator="equal">
      <formula>0</formula>
    </cfRule>
  </conditionalFormatting>
  <hyperlinks>
    <hyperlink ref="E43" r:id="rId1" xr:uid="{E766C1D4-382E-4C4B-A62D-C34FEA33B965}"/>
    <hyperlink ref="E43:G43" r:id="rId2" display="http://dx.doi.org/10.4232/1.14582 " xr:uid="{A58024C3-9A72-4DAE-804A-B8AB027FC02A}"/>
    <hyperlink ref="A45" r:id="rId3" display="Publikation und Tabellen stehen unter der Lizenz CC BY-SA DEED 4.0." xr:uid="{74688C75-744B-435A-B48F-7259211311CB}"/>
    <hyperlink ref="O43" r:id="rId4" xr:uid="{9ABC548D-5C29-4D4F-80AA-104BB15F204C}"/>
    <hyperlink ref="O43:Q43" r:id="rId5" display="http://dx.doi.org/10.4232/1.14582 " xr:uid="{93A8AA06-E19D-4080-83EA-83ED913E356A}"/>
    <hyperlink ref="K45" r:id="rId6" display="Publikation und Tabellen stehen unter der Lizenz CC BY-SA DEED 4.0." xr:uid="{E4052F95-56A8-4B4F-AC15-57A5A22BEE25}"/>
  </hyperlinks>
  <pageMargins left="0.7" right="0.7" top="0.78740157499999996" bottom="0.78740157499999996" header="0.3" footer="0.3"/>
  <pageSetup paperSize="9" scale="74" orientation="portrait" r:id="rId7"/>
  <colBreaks count="2" manualBreakCount="2">
    <brk id="10" max="44" man="1"/>
    <brk id="20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9C2A-0B65-48C6-B2B6-706E0DFA6788}">
  <sheetPr codeName="Tabelle1">
    <pageSetUpPr fitToPage="1"/>
  </sheetPr>
  <dimension ref="A1:T84"/>
  <sheetViews>
    <sheetView view="pageBreakPreview" topLeftCell="A4" zoomScaleNormal="100" zoomScaleSheetLayoutView="100" workbookViewId="0">
      <selection activeCell="A44" sqref="A44:E44"/>
    </sheetView>
  </sheetViews>
  <sheetFormatPr baseColWidth="10" defaultRowHeight="12.75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.7109375" style="546" customWidth="1"/>
    <col min="15" max="16384" width="11.42578125" style="5"/>
  </cols>
  <sheetData>
    <row r="1" spans="1:20" s="3" customFormat="1" ht="39.950000000000003" customHeight="1" thickBot="1">
      <c r="A1" s="767" t="str">
        <f>"Tabelle 1: Volkshochschulen und Rechtsträger nach Ländern " &amp; Hilfswerte!B1</f>
        <v>Tabelle 1: Volkshochschulen und Rechtsträger nach Ländern 2023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540"/>
    </row>
    <row r="2" spans="1:20" s="18" customFormat="1" ht="14.1" customHeight="1">
      <c r="A2" s="768" t="s">
        <v>12</v>
      </c>
      <c r="B2" s="777" t="s">
        <v>3</v>
      </c>
      <c r="C2" s="777"/>
      <c r="D2" s="770" t="s">
        <v>4</v>
      </c>
      <c r="E2" s="771"/>
      <c r="F2" s="771"/>
      <c r="G2" s="772"/>
      <c r="H2" s="777" t="s">
        <v>5</v>
      </c>
      <c r="I2" s="777"/>
      <c r="J2" s="777"/>
      <c r="K2" s="777"/>
      <c r="L2" s="777"/>
      <c r="M2" s="778"/>
      <c r="N2" s="541"/>
    </row>
    <row r="3" spans="1:20" s="1" customFormat="1" ht="96.75" customHeight="1">
      <c r="A3" s="769"/>
      <c r="B3" s="568" t="s">
        <v>328</v>
      </c>
      <c r="C3" s="568" t="str">
        <f>"Anzahl aus-gewerteter Berichts-bögen (Grund-gesamtheit " &amp;Hilfswerte!B1&amp; ")"</f>
        <v>Anzahl aus-gewerteter Berichts-bögen (Grund-gesamtheit 2023)</v>
      </c>
      <c r="D3" s="569" t="s">
        <v>6</v>
      </c>
      <c r="E3" s="568" t="s">
        <v>7</v>
      </c>
      <c r="F3" s="568" t="s">
        <v>86</v>
      </c>
      <c r="G3" s="568" t="s">
        <v>78</v>
      </c>
      <c r="H3" s="568" t="s">
        <v>84</v>
      </c>
      <c r="I3" s="568" t="s">
        <v>83</v>
      </c>
      <c r="J3" s="568" t="s">
        <v>8</v>
      </c>
      <c r="K3" s="568" t="s">
        <v>329</v>
      </c>
      <c r="L3" s="568" t="s">
        <v>418</v>
      </c>
      <c r="M3" s="570" t="s">
        <v>330</v>
      </c>
      <c r="N3" s="542"/>
    </row>
    <row r="4" spans="1:20" s="6" customFormat="1" ht="12.75" customHeight="1">
      <c r="A4" s="779" t="s">
        <v>61</v>
      </c>
      <c r="B4" s="84">
        <v>159</v>
      </c>
      <c r="C4" s="85">
        <v>159</v>
      </c>
      <c r="D4" s="80">
        <v>638</v>
      </c>
      <c r="E4" s="80">
        <v>139</v>
      </c>
      <c r="F4" s="80">
        <v>267</v>
      </c>
      <c r="G4" s="81">
        <v>232</v>
      </c>
      <c r="H4" s="80">
        <v>81</v>
      </c>
      <c r="I4" s="80">
        <v>5</v>
      </c>
      <c r="J4" s="80">
        <v>10</v>
      </c>
      <c r="K4" s="80">
        <v>59</v>
      </c>
      <c r="L4" s="80">
        <v>0</v>
      </c>
      <c r="M4" s="86">
        <v>4</v>
      </c>
      <c r="N4" s="543"/>
    </row>
    <row r="5" spans="1:20" s="2" customFormat="1" ht="11.25" customHeight="1">
      <c r="A5" s="780"/>
      <c r="B5" s="87" t="s">
        <v>9</v>
      </c>
      <c r="C5" s="88">
        <v>1</v>
      </c>
      <c r="D5" s="89" t="s">
        <v>9</v>
      </c>
      <c r="E5" s="82">
        <v>0.21787000000000001</v>
      </c>
      <c r="F5" s="82">
        <v>0.41849999999999998</v>
      </c>
      <c r="G5" s="83">
        <v>0.36364000000000002</v>
      </c>
      <c r="H5" s="82">
        <v>0.50943000000000005</v>
      </c>
      <c r="I5" s="82">
        <v>3.1449999999999999E-2</v>
      </c>
      <c r="J5" s="82">
        <v>6.2890000000000001E-2</v>
      </c>
      <c r="K5" s="82">
        <v>0.37107000000000001</v>
      </c>
      <c r="L5" s="82" t="s">
        <v>472</v>
      </c>
      <c r="M5" s="90">
        <v>2.5159999999999998E-2</v>
      </c>
      <c r="N5" s="544"/>
    </row>
    <row r="6" spans="1:20" s="6" customFormat="1">
      <c r="A6" s="762" t="s">
        <v>62</v>
      </c>
      <c r="B6" s="84">
        <v>152</v>
      </c>
      <c r="C6" s="85">
        <v>152</v>
      </c>
      <c r="D6" s="80">
        <v>1144</v>
      </c>
      <c r="E6" s="80">
        <v>191</v>
      </c>
      <c r="F6" s="80">
        <v>155</v>
      </c>
      <c r="G6" s="81">
        <v>798</v>
      </c>
      <c r="H6" s="80">
        <v>46</v>
      </c>
      <c r="I6" s="80">
        <v>8</v>
      </c>
      <c r="J6" s="80">
        <v>12</v>
      </c>
      <c r="K6" s="80">
        <v>76</v>
      </c>
      <c r="L6" s="80">
        <v>0</v>
      </c>
      <c r="M6" s="86">
        <v>10</v>
      </c>
      <c r="N6" s="543"/>
    </row>
    <row r="7" spans="1:20" s="2" customFormat="1" ht="11.25" customHeight="1">
      <c r="A7" s="763"/>
      <c r="B7" s="87" t="s">
        <v>9</v>
      </c>
      <c r="C7" s="88">
        <v>1</v>
      </c>
      <c r="D7" s="89" t="s">
        <v>9</v>
      </c>
      <c r="E7" s="82">
        <v>0.16696</v>
      </c>
      <c r="F7" s="82">
        <v>0.13549</v>
      </c>
      <c r="G7" s="83">
        <v>0.69755</v>
      </c>
      <c r="H7" s="82">
        <v>0.30263000000000001</v>
      </c>
      <c r="I7" s="82">
        <v>5.2630000000000003E-2</v>
      </c>
      <c r="J7" s="82">
        <v>7.8950000000000006E-2</v>
      </c>
      <c r="K7" s="82">
        <v>0.5</v>
      </c>
      <c r="L7" s="82" t="s">
        <v>472</v>
      </c>
      <c r="M7" s="90">
        <v>6.5790000000000001E-2</v>
      </c>
      <c r="N7" s="544"/>
    </row>
    <row r="8" spans="1:20" s="6" customFormat="1">
      <c r="A8" s="762" t="s">
        <v>63</v>
      </c>
      <c r="B8" s="84">
        <v>12</v>
      </c>
      <c r="C8" s="85">
        <v>12</v>
      </c>
      <c r="D8" s="80">
        <v>7</v>
      </c>
      <c r="E8" s="80">
        <v>7</v>
      </c>
      <c r="F8" s="80">
        <v>0</v>
      </c>
      <c r="G8" s="81">
        <v>0</v>
      </c>
      <c r="H8" s="80">
        <v>0</v>
      </c>
      <c r="I8" s="80">
        <v>0</v>
      </c>
      <c r="J8" s="80">
        <v>0</v>
      </c>
      <c r="K8" s="80">
        <v>0</v>
      </c>
      <c r="L8" s="80">
        <v>12</v>
      </c>
      <c r="M8" s="86">
        <v>0</v>
      </c>
      <c r="N8" s="543"/>
    </row>
    <row r="9" spans="1:20" s="2" customFormat="1" ht="11.25" customHeight="1">
      <c r="A9" s="763"/>
      <c r="B9" s="87" t="s">
        <v>9</v>
      </c>
      <c r="C9" s="88">
        <v>1</v>
      </c>
      <c r="D9" s="89" t="s">
        <v>9</v>
      </c>
      <c r="E9" s="82">
        <v>1</v>
      </c>
      <c r="F9" s="82" t="s">
        <v>472</v>
      </c>
      <c r="G9" s="83" t="s">
        <v>472</v>
      </c>
      <c r="H9" s="82" t="s">
        <v>472</v>
      </c>
      <c r="I9" s="82" t="s">
        <v>472</v>
      </c>
      <c r="J9" s="82" t="s">
        <v>472</v>
      </c>
      <c r="K9" s="82" t="s">
        <v>472</v>
      </c>
      <c r="L9" s="82">
        <v>1</v>
      </c>
      <c r="M9" s="90" t="s">
        <v>472</v>
      </c>
      <c r="N9" s="544"/>
    </row>
    <row r="10" spans="1:20" s="6" customFormat="1">
      <c r="A10" s="762" t="s">
        <v>64</v>
      </c>
      <c r="B10" s="84">
        <v>20</v>
      </c>
      <c r="C10" s="85">
        <v>19</v>
      </c>
      <c r="D10" s="80">
        <v>34</v>
      </c>
      <c r="E10" s="80">
        <v>33</v>
      </c>
      <c r="F10" s="80">
        <v>1</v>
      </c>
      <c r="G10" s="81">
        <v>0</v>
      </c>
      <c r="H10" s="80">
        <v>5</v>
      </c>
      <c r="I10" s="80">
        <v>13</v>
      </c>
      <c r="J10" s="80">
        <v>0</v>
      </c>
      <c r="K10" s="80">
        <v>0</v>
      </c>
      <c r="L10" s="80">
        <v>0</v>
      </c>
      <c r="M10" s="86">
        <v>1</v>
      </c>
      <c r="N10" s="543"/>
    </row>
    <row r="11" spans="1:20" s="2" customFormat="1" ht="11.25" customHeight="1">
      <c r="A11" s="763"/>
      <c r="B11" s="87" t="s">
        <v>9</v>
      </c>
      <c r="C11" s="88">
        <v>0.95</v>
      </c>
      <c r="D11" s="89" t="s">
        <v>9</v>
      </c>
      <c r="E11" s="82">
        <v>0.97058999999999995</v>
      </c>
      <c r="F11" s="82">
        <v>2.9409999999999999E-2</v>
      </c>
      <c r="G11" s="83" t="s">
        <v>472</v>
      </c>
      <c r="H11" s="82">
        <v>0.26316000000000001</v>
      </c>
      <c r="I11" s="82">
        <v>0.68420999999999998</v>
      </c>
      <c r="J11" s="82" t="s">
        <v>472</v>
      </c>
      <c r="K11" s="82" t="s">
        <v>472</v>
      </c>
      <c r="L11" s="82" t="s">
        <v>472</v>
      </c>
      <c r="M11" s="90">
        <v>5.2630000000000003E-2</v>
      </c>
      <c r="N11" s="544"/>
    </row>
    <row r="12" spans="1:20" s="6" customFormat="1">
      <c r="A12" s="762" t="s">
        <v>65</v>
      </c>
      <c r="B12" s="84">
        <v>2</v>
      </c>
      <c r="C12" s="85">
        <v>2</v>
      </c>
      <c r="D12" s="80">
        <v>5</v>
      </c>
      <c r="E12" s="80">
        <v>5</v>
      </c>
      <c r="F12" s="80">
        <v>0</v>
      </c>
      <c r="G12" s="81">
        <v>0</v>
      </c>
      <c r="H12" s="80">
        <v>1</v>
      </c>
      <c r="I12" s="80">
        <v>0</v>
      </c>
      <c r="J12" s="80">
        <v>0</v>
      </c>
      <c r="K12" s="80">
        <v>0</v>
      </c>
      <c r="L12" s="80">
        <v>1</v>
      </c>
      <c r="M12" s="86">
        <v>0</v>
      </c>
      <c r="N12" s="543"/>
      <c r="T12" s="2"/>
    </row>
    <row r="13" spans="1:20" s="2" customFormat="1" ht="11.25" customHeight="1">
      <c r="A13" s="763"/>
      <c r="B13" s="87" t="s">
        <v>9</v>
      </c>
      <c r="C13" s="88">
        <v>1</v>
      </c>
      <c r="D13" s="89" t="s">
        <v>9</v>
      </c>
      <c r="E13" s="82">
        <v>1</v>
      </c>
      <c r="F13" s="82" t="s">
        <v>472</v>
      </c>
      <c r="G13" s="83" t="s">
        <v>472</v>
      </c>
      <c r="H13" s="82">
        <v>0.5</v>
      </c>
      <c r="I13" s="82" t="s">
        <v>472</v>
      </c>
      <c r="J13" s="82" t="s">
        <v>472</v>
      </c>
      <c r="K13" s="82" t="s">
        <v>472</v>
      </c>
      <c r="L13" s="82">
        <v>0.5</v>
      </c>
      <c r="M13" s="90" t="s">
        <v>472</v>
      </c>
      <c r="N13" s="544"/>
    </row>
    <row r="14" spans="1:20" s="6" customFormat="1">
      <c r="A14" s="762" t="s">
        <v>66</v>
      </c>
      <c r="B14" s="84">
        <v>1</v>
      </c>
      <c r="C14" s="85">
        <v>1</v>
      </c>
      <c r="D14" s="80">
        <v>15</v>
      </c>
      <c r="E14" s="80">
        <v>15</v>
      </c>
      <c r="F14" s="80">
        <v>0</v>
      </c>
      <c r="G14" s="81">
        <v>0</v>
      </c>
      <c r="H14" s="80">
        <v>0</v>
      </c>
      <c r="I14" s="80">
        <v>0</v>
      </c>
      <c r="J14" s="80">
        <v>0</v>
      </c>
      <c r="K14" s="80">
        <v>0</v>
      </c>
      <c r="L14" s="80">
        <v>1</v>
      </c>
      <c r="M14" s="86">
        <v>0</v>
      </c>
      <c r="N14" s="543"/>
    </row>
    <row r="15" spans="1:20" s="2" customFormat="1" ht="11.25" customHeight="1">
      <c r="A15" s="763"/>
      <c r="B15" s="87" t="s">
        <v>9</v>
      </c>
      <c r="C15" s="88">
        <v>1</v>
      </c>
      <c r="D15" s="89" t="s">
        <v>9</v>
      </c>
      <c r="E15" s="82">
        <v>1</v>
      </c>
      <c r="F15" s="82" t="s">
        <v>472</v>
      </c>
      <c r="G15" s="83" t="s">
        <v>472</v>
      </c>
      <c r="H15" s="82" t="s">
        <v>472</v>
      </c>
      <c r="I15" s="82" t="s">
        <v>472</v>
      </c>
      <c r="J15" s="82" t="s">
        <v>472</v>
      </c>
      <c r="K15" s="82" t="s">
        <v>472</v>
      </c>
      <c r="L15" s="82">
        <v>1</v>
      </c>
      <c r="M15" s="90" t="s">
        <v>472</v>
      </c>
      <c r="N15" s="544"/>
    </row>
    <row r="16" spans="1:20" s="6" customFormat="1">
      <c r="A16" s="762" t="s">
        <v>67</v>
      </c>
      <c r="B16" s="84">
        <v>32</v>
      </c>
      <c r="C16" s="85">
        <v>32</v>
      </c>
      <c r="D16" s="80">
        <v>200</v>
      </c>
      <c r="E16" s="80">
        <v>32</v>
      </c>
      <c r="F16" s="80">
        <v>41</v>
      </c>
      <c r="G16" s="81">
        <v>127</v>
      </c>
      <c r="H16" s="80">
        <v>9</v>
      </c>
      <c r="I16" s="80">
        <v>16</v>
      </c>
      <c r="J16" s="80">
        <v>0</v>
      </c>
      <c r="K16" s="80">
        <v>6</v>
      </c>
      <c r="L16" s="80">
        <v>0</v>
      </c>
      <c r="M16" s="86">
        <v>1</v>
      </c>
      <c r="N16" s="543"/>
    </row>
    <row r="17" spans="1:14" s="2" customFormat="1" ht="11.25" customHeight="1">
      <c r="A17" s="763"/>
      <c r="B17" s="87" t="s">
        <v>9</v>
      </c>
      <c r="C17" s="88">
        <v>1</v>
      </c>
      <c r="D17" s="89" t="s">
        <v>9</v>
      </c>
      <c r="E17" s="82">
        <v>0.16</v>
      </c>
      <c r="F17" s="82">
        <v>0.20499999999999999</v>
      </c>
      <c r="G17" s="83">
        <v>0.63500000000000001</v>
      </c>
      <c r="H17" s="82">
        <v>0.28125</v>
      </c>
      <c r="I17" s="82">
        <v>0.5</v>
      </c>
      <c r="J17" s="82" t="s">
        <v>472</v>
      </c>
      <c r="K17" s="82">
        <v>0.1875</v>
      </c>
      <c r="L17" s="82" t="s">
        <v>472</v>
      </c>
      <c r="M17" s="90">
        <v>3.125E-2</v>
      </c>
      <c r="N17" s="544"/>
    </row>
    <row r="18" spans="1:14" s="6" customFormat="1" ht="12.75" customHeight="1">
      <c r="A18" s="762" t="s">
        <v>68</v>
      </c>
      <c r="B18" s="84">
        <v>8</v>
      </c>
      <c r="C18" s="85">
        <v>7</v>
      </c>
      <c r="D18" s="80">
        <v>15</v>
      </c>
      <c r="E18" s="80">
        <v>15</v>
      </c>
      <c r="F18" s="80">
        <v>0</v>
      </c>
      <c r="G18" s="81">
        <v>0</v>
      </c>
      <c r="H18" s="80">
        <v>2</v>
      </c>
      <c r="I18" s="80">
        <v>5</v>
      </c>
      <c r="J18" s="80">
        <v>0</v>
      </c>
      <c r="K18" s="80">
        <v>0</v>
      </c>
      <c r="L18" s="80">
        <v>0</v>
      </c>
      <c r="M18" s="86">
        <v>0</v>
      </c>
      <c r="N18" s="543"/>
    </row>
    <row r="19" spans="1:14" s="2" customFormat="1" ht="11.25" customHeight="1">
      <c r="A19" s="763"/>
      <c r="B19" s="87" t="s">
        <v>9</v>
      </c>
      <c r="C19" s="88">
        <v>0.875</v>
      </c>
      <c r="D19" s="89" t="s">
        <v>9</v>
      </c>
      <c r="E19" s="82">
        <v>1</v>
      </c>
      <c r="F19" s="82" t="s">
        <v>472</v>
      </c>
      <c r="G19" s="83" t="s">
        <v>472</v>
      </c>
      <c r="H19" s="82">
        <v>0.28571000000000002</v>
      </c>
      <c r="I19" s="82">
        <v>0.71428999999999998</v>
      </c>
      <c r="J19" s="82" t="s">
        <v>472</v>
      </c>
      <c r="K19" s="82" t="s">
        <v>472</v>
      </c>
      <c r="L19" s="82" t="s">
        <v>472</v>
      </c>
      <c r="M19" s="90" t="s">
        <v>472</v>
      </c>
      <c r="N19" s="544"/>
    </row>
    <row r="20" spans="1:14" s="6" customFormat="1">
      <c r="A20" s="762" t="s">
        <v>69</v>
      </c>
      <c r="B20" s="84">
        <v>57</v>
      </c>
      <c r="C20" s="85">
        <v>56</v>
      </c>
      <c r="D20" s="80">
        <v>193</v>
      </c>
      <c r="E20" s="80">
        <v>63</v>
      </c>
      <c r="F20" s="80">
        <v>52</v>
      </c>
      <c r="G20" s="81">
        <v>78</v>
      </c>
      <c r="H20" s="80">
        <v>9</v>
      </c>
      <c r="I20" s="80">
        <v>12</v>
      </c>
      <c r="J20" s="80">
        <v>6</v>
      </c>
      <c r="K20" s="80">
        <v>9</v>
      </c>
      <c r="L20" s="80">
        <v>0</v>
      </c>
      <c r="M20" s="86">
        <v>20</v>
      </c>
      <c r="N20" s="543"/>
    </row>
    <row r="21" spans="1:14" s="2" customFormat="1" ht="11.25" customHeight="1">
      <c r="A21" s="763"/>
      <c r="B21" s="87" t="s">
        <v>9</v>
      </c>
      <c r="C21" s="88">
        <v>0.98246</v>
      </c>
      <c r="D21" s="89" t="s">
        <v>9</v>
      </c>
      <c r="E21" s="82">
        <v>0.32641999999999999</v>
      </c>
      <c r="F21" s="82">
        <v>0.26943</v>
      </c>
      <c r="G21" s="83">
        <v>0.40415000000000001</v>
      </c>
      <c r="H21" s="82">
        <v>0.16070999999999999</v>
      </c>
      <c r="I21" s="82">
        <v>0.21429000000000001</v>
      </c>
      <c r="J21" s="82">
        <v>0.10714</v>
      </c>
      <c r="K21" s="82">
        <v>0.16070999999999999</v>
      </c>
      <c r="L21" s="82" t="s">
        <v>472</v>
      </c>
      <c r="M21" s="90">
        <v>0.35714000000000001</v>
      </c>
      <c r="N21" s="544"/>
    </row>
    <row r="22" spans="1:14" s="6" customFormat="1" ht="12.75" customHeight="1">
      <c r="A22" s="762" t="s">
        <v>70</v>
      </c>
      <c r="B22" s="84">
        <v>131</v>
      </c>
      <c r="C22" s="85">
        <v>125</v>
      </c>
      <c r="D22" s="80">
        <v>155</v>
      </c>
      <c r="E22" s="80">
        <v>87</v>
      </c>
      <c r="F22" s="80">
        <v>37</v>
      </c>
      <c r="G22" s="81">
        <v>31</v>
      </c>
      <c r="H22" s="80">
        <v>78</v>
      </c>
      <c r="I22" s="80">
        <v>5</v>
      </c>
      <c r="J22" s="80">
        <v>42</v>
      </c>
      <c r="K22" s="80">
        <v>0</v>
      </c>
      <c r="L22" s="80">
        <v>0</v>
      </c>
      <c r="M22" s="86">
        <v>0</v>
      </c>
      <c r="N22" s="543"/>
    </row>
    <row r="23" spans="1:14" s="2" customFormat="1" ht="11.25" customHeight="1">
      <c r="A23" s="763"/>
      <c r="B23" s="87" t="s">
        <v>9</v>
      </c>
      <c r="C23" s="88">
        <v>0.95420000000000005</v>
      </c>
      <c r="D23" s="89" t="s">
        <v>9</v>
      </c>
      <c r="E23" s="82">
        <v>0.56128999999999996</v>
      </c>
      <c r="F23" s="82">
        <v>0.23871000000000001</v>
      </c>
      <c r="G23" s="83">
        <v>0.2</v>
      </c>
      <c r="H23" s="82">
        <v>0.624</v>
      </c>
      <c r="I23" s="82">
        <v>0.04</v>
      </c>
      <c r="J23" s="82">
        <v>0.33600000000000002</v>
      </c>
      <c r="K23" s="82" t="s">
        <v>472</v>
      </c>
      <c r="L23" s="82" t="s">
        <v>472</v>
      </c>
      <c r="M23" s="90" t="s">
        <v>472</v>
      </c>
      <c r="N23" s="544"/>
    </row>
    <row r="24" spans="1:14" s="6" customFormat="1">
      <c r="A24" s="762" t="s">
        <v>71</v>
      </c>
      <c r="B24" s="84">
        <v>63</v>
      </c>
      <c r="C24" s="85">
        <v>62</v>
      </c>
      <c r="D24" s="80">
        <v>173</v>
      </c>
      <c r="E24" s="80">
        <v>22</v>
      </c>
      <c r="F24" s="80">
        <v>18</v>
      </c>
      <c r="G24" s="81">
        <v>133</v>
      </c>
      <c r="H24" s="80">
        <v>24</v>
      </c>
      <c r="I24" s="80">
        <v>15</v>
      </c>
      <c r="J24" s="80">
        <v>0</v>
      </c>
      <c r="K24" s="80">
        <v>22</v>
      </c>
      <c r="L24" s="80">
        <v>0</v>
      </c>
      <c r="M24" s="86">
        <v>1</v>
      </c>
      <c r="N24" s="543"/>
    </row>
    <row r="25" spans="1:14" s="2" customFormat="1" ht="11.25" customHeight="1">
      <c r="A25" s="763"/>
      <c r="B25" s="87" t="s">
        <v>9</v>
      </c>
      <c r="C25" s="88">
        <v>0.98412999999999995</v>
      </c>
      <c r="D25" s="89" t="s">
        <v>9</v>
      </c>
      <c r="E25" s="82">
        <v>0.12717000000000001</v>
      </c>
      <c r="F25" s="82">
        <v>0.10405</v>
      </c>
      <c r="G25" s="83">
        <v>0.76878999999999997</v>
      </c>
      <c r="H25" s="82">
        <v>0.3871</v>
      </c>
      <c r="I25" s="82">
        <v>0.24193999999999999</v>
      </c>
      <c r="J25" s="82" t="s">
        <v>472</v>
      </c>
      <c r="K25" s="82">
        <v>0.35483999999999999</v>
      </c>
      <c r="L25" s="82" t="s">
        <v>472</v>
      </c>
      <c r="M25" s="90">
        <v>1.6129999999999999E-2</v>
      </c>
      <c r="N25" s="544"/>
    </row>
    <row r="26" spans="1:14" s="6" customFormat="1">
      <c r="A26" s="762" t="s">
        <v>72</v>
      </c>
      <c r="B26" s="84">
        <v>16</v>
      </c>
      <c r="C26" s="85">
        <v>16</v>
      </c>
      <c r="D26" s="80">
        <v>54</v>
      </c>
      <c r="E26" s="80">
        <v>3</v>
      </c>
      <c r="F26" s="80">
        <v>28</v>
      </c>
      <c r="G26" s="81">
        <v>23</v>
      </c>
      <c r="H26" s="80">
        <v>4</v>
      </c>
      <c r="I26" s="80">
        <v>5</v>
      </c>
      <c r="J26" s="80">
        <v>0</v>
      </c>
      <c r="K26" s="80">
        <v>6</v>
      </c>
      <c r="L26" s="80">
        <v>0</v>
      </c>
      <c r="M26" s="86">
        <v>1</v>
      </c>
      <c r="N26" s="543"/>
    </row>
    <row r="27" spans="1:14" s="2" customFormat="1" ht="11.25" customHeight="1">
      <c r="A27" s="763"/>
      <c r="B27" s="87" t="s">
        <v>9</v>
      </c>
      <c r="C27" s="88">
        <v>1</v>
      </c>
      <c r="D27" s="89" t="s">
        <v>9</v>
      </c>
      <c r="E27" s="82">
        <v>5.5559999999999998E-2</v>
      </c>
      <c r="F27" s="82">
        <v>0.51851999999999998</v>
      </c>
      <c r="G27" s="83">
        <v>0.42592999999999998</v>
      </c>
      <c r="H27" s="82">
        <v>0.25</v>
      </c>
      <c r="I27" s="82">
        <v>0.3125</v>
      </c>
      <c r="J27" s="82" t="s">
        <v>472</v>
      </c>
      <c r="K27" s="82">
        <v>0.375</v>
      </c>
      <c r="L27" s="82" t="s">
        <v>472</v>
      </c>
      <c r="M27" s="90">
        <v>6.25E-2</v>
      </c>
      <c r="N27" s="544"/>
    </row>
    <row r="28" spans="1:14" s="6" customFormat="1">
      <c r="A28" s="762" t="s">
        <v>73</v>
      </c>
      <c r="B28" s="84">
        <v>15</v>
      </c>
      <c r="C28" s="85">
        <v>15</v>
      </c>
      <c r="D28" s="80">
        <v>44</v>
      </c>
      <c r="E28" s="80">
        <v>38</v>
      </c>
      <c r="F28" s="80">
        <v>6</v>
      </c>
      <c r="G28" s="81">
        <v>0</v>
      </c>
      <c r="H28" s="80">
        <v>2</v>
      </c>
      <c r="I28" s="80">
        <v>5</v>
      </c>
      <c r="J28" s="80">
        <v>0</v>
      </c>
      <c r="K28" s="80">
        <v>5</v>
      </c>
      <c r="L28" s="80">
        <v>0</v>
      </c>
      <c r="M28" s="86">
        <v>3</v>
      </c>
      <c r="N28" s="543"/>
    </row>
    <row r="29" spans="1:14" s="2" customFormat="1" ht="11.25" customHeight="1">
      <c r="A29" s="763"/>
      <c r="B29" s="87" t="s">
        <v>9</v>
      </c>
      <c r="C29" s="88">
        <v>1</v>
      </c>
      <c r="D29" s="89" t="s">
        <v>9</v>
      </c>
      <c r="E29" s="82">
        <v>0.86363999999999996</v>
      </c>
      <c r="F29" s="82">
        <v>0.13636000000000001</v>
      </c>
      <c r="G29" s="83" t="s">
        <v>472</v>
      </c>
      <c r="H29" s="82">
        <v>0.13333</v>
      </c>
      <c r="I29" s="82">
        <v>0.33333000000000002</v>
      </c>
      <c r="J29" s="82" t="s">
        <v>472</v>
      </c>
      <c r="K29" s="82">
        <v>0.33333000000000002</v>
      </c>
      <c r="L29" s="82" t="s">
        <v>472</v>
      </c>
      <c r="M29" s="90">
        <v>0.2</v>
      </c>
      <c r="N29" s="544"/>
    </row>
    <row r="30" spans="1:14" s="6" customFormat="1">
      <c r="A30" s="762" t="s">
        <v>74</v>
      </c>
      <c r="B30" s="84">
        <v>15</v>
      </c>
      <c r="C30" s="85">
        <v>14</v>
      </c>
      <c r="D30" s="80">
        <v>28</v>
      </c>
      <c r="E30" s="80">
        <v>18</v>
      </c>
      <c r="F30" s="80">
        <v>2</v>
      </c>
      <c r="G30" s="81">
        <v>8</v>
      </c>
      <c r="H30" s="80">
        <v>4</v>
      </c>
      <c r="I30" s="80">
        <v>9</v>
      </c>
      <c r="J30" s="80">
        <v>0</v>
      </c>
      <c r="K30" s="80">
        <v>0</v>
      </c>
      <c r="L30" s="80">
        <v>0</v>
      </c>
      <c r="M30" s="86">
        <v>1</v>
      </c>
      <c r="N30" s="543"/>
    </row>
    <row r="31" spans="1:14" s="2" customFormat="1" ht="11.25" customHeight="1">
      <c r="A31" s="763"/>
      <c r="B31" s="87" t="s">
        <v>9</v>
      </c>
      <c r="C31" s="88">
        <v>0.93332999999999999</v>
      </c>
      <c r="D31" s="89" t="s">
        <v>9</v>
      </c>
      <c r="E31" s="82">
        <v>0.64285999999999999</v>
      </c>
      <c r="F31" s="82">
        <v>7.1429999999999993E-2</v>
      </c>
      <c r="G31" s="83">
        <v>0.28571000000000002</v>
      </c>
      <c r="H31" s="82">
        <v>0.28571000000000002</v>
      </c>
      <c r="I31" s="82">
        <v>0.64285999999999999</v>
      </c>
      <c r="J31" s="82" t="s">
        <v>472</v>
      </c>
      <c r="K31" s="82" t="s">
        <v>472</v>
      </c>
      <c r="L31" s="82" t="s">
        <v>472</v>
      </c>
      <c r="M31" s="90">
        <v>7.1429999999999993E-2</v>
      </c>
      <c r="N31" s="544"/>
    </row>
    <row r="32" spans="1:14" s="6" customFormat="1" ht="12.75" customHeight="1">
      <c r="A32" s="762" t="s">
        <v>75</v>
      </c>
      <c r="B32" s="84">
        <v>133</v>
      </c>
      <c r="C32" s="85">
        <v>128</v>
      </c>
      <c r="D32" s="80">
        <v>13</v>
      </c>
      <c r="E32" s="80">
        <v>8</v>
      </c>
      <c r="F32" s="80">
        <v>3</v>
      </c>
      <c r="G32" s="81">
        <v>2</v>
      </c>
      <c r="H32" s="80">
        <v>52</v>
      </c>
      <c r="I32" s="80">
        <v>0</v>
      </c>
      <c r="J32" s="80">
        <v>4</v>
      </c>
      <c r="K32" s="80">
        <v>67</v>
      </c>
      <c r="L32" s="80">
        <v>0</v>
      </c>
      <c r="M32" s="86">
        <v>5</v>
      </c>
      <c r="N32" s="543"/>
    </row>
    <row r="33" spans="1:14" s="2" customFormat="1" ht="11.25" customHeight="1">
      <c r="A33" s="763"/>
      <c r="B33" s="87" t="s">
        <v>9</v>
      </c>
      <c r="C33" s="88">
        <v>0.96240999999999999</v>
      </c>
      <c r="D33" s="89" t="s">
        <v>9</v>
      </c>
      <c r="E33" s="82">
        <v>0.61538000000000004</v>
      </c>
      <c r="F33" s="82">
        <v>0.23077</v>
      </c>
      <c r="G33" s="83">
        <v>0.15384999999999999</v>
      </c>
      <c r="H33" s="82">
        <v>0.40625</v>
      </c>
      <c r="I33" s="82" t="s">
        <v>472</v>
      </c>
      <c r="J33" s="82">
        <v>3.125E-2</v>
      </c>
      <c r="K33" s="82">
        <v>0.52344000000000002</v>
      </c>
      <c r="L33" s="82" t="s">
        <v>472</v>
      </c>
      <c r="M33" s="90">
        <v>3.9059999999999997E-2</v>
      </c>
      <c r="N33" s="544"/>
    </row>
    <row r="34" spans="1:14" s="6" customFormat="1">
      <c r="A34" s="764" t="s">
        <v>76</v>
      </c>
      <c r="B34" s="84">
        <v>22</v>
      </c>
      <c r="C34" s="85">
        <v>22</v>
      </c>
      <c r="D34" s="80">
        <v>44</v>
      </c>
      <c r="E34" s="80">
        <v>15</v>
      </c>
      <c r="F34" s="80">
        <v>19</v>
      </c>
      <c r="G34" s="81">
        <v>10</v>
      </c>
      <c r="H34" s="80">
        <v>5</v>
      </c>
      <c r="I34" s="80">
        <v>16</v>
      </c>
      <c r="J34" s="80">
        <v>0</v>
      </c>
      <c r="K34" s="80">
        <v>1</v>
      </c>
      <c r="L34" s="80">
        <v>0</v>
      </c>
      <c r="M34" s="86">
        <v>0</v>
      </c>
      <c r="N34" s="543"/>
    </row>
    <row r="35" spans="1:14" s="2" customFormat="1" ht="11.25" customHeight="1">
      <c r="A35" s="765"/>
      <c r="B35" s="104" t="s">
        <v>9</v>
      </c>
      <c r="C35" s="119">
        <v>1</v>
      </c>
      <c r="D35" s="120" t="s">
        <v>9</v>
      </c>
      <c r="E35" s="121">
        <v>0.34090999999999999</v>
      </c>
      <c r="F35" s="121">
        <v>0.43181999999999998</v>
      </c>
      <c r="G35" s="122">
        <v>0.22727</v>
      </c>
      <c r="H35" s="121">
        <v>0.22727</v>
      </c>
      <c r="I35" s="121">
        <v>0.72726999999999997</v>
      </c>
      <c r="J35" s="121" t="s">
        <v>472</v>
      </c>
      <c r="K35" s="121">
        <v>4.5449999999999997E-2</v>
      </c>
      <c r="L35" s="121" t="s">
        <v>472</v>
      </c>
      <c r="M35" s="123" t="s">
        <v>472</v>
      </c>
      <c r="N35" s="544"/>
    </row>
    <row r="36" spans="1:14" s="6" customFormat="1" ht="12.75" customHeight="1">
      <c r="A36" s="773" t="s">
        <v>85</v>
      </c>
      <c r="B36" s="105">
        <v>838</v>
      </c>
      <c r="C36" s="124">
        <v>822</v>
      </c>
      <c r="D36" s="125">
        <v>2762</v>
      </c>
      <c r="E36" s="125">
        <v>691</v>
      </c>
      <c r="F36" s="125">
        <v>629</v>
      </c>
      <c r="G36" s="126">
        <v>1442</v>
      </c>
      <c r="H36" s="125">
        <v>322</v>
      </c>
      <c r="I36" s="125">
        <v>114</v>
      </c>
      <c r="J36" s="125">
        <v>74</v>
      </c>
      <c r="K36" s="125">
        <v>251</v>
      </c>
      <c r="L36" s="125">
        <v>14</v>
      </c>
      <c r="M36" s="96">
        <v>47</v>
      </c>
      <c r="N36" s="543"/>
    </row>
    <row r="37" spans="1:14" s="2" customFormat="1" ht="12" customHeight="1" thickBot="1">
      <c r="A37" s="774"/>
      <c r="B37" s="396" t="s">
        <v>9</v>
      </c>
      <c r="C37" s="397">
        <v>0.98090999999999995</v>
      </c>
      <c r="D37" s="128" t="s">
        <v>9</v>
      </c>
      <c r="E37" s="303">
        <v>0.25018000000000001</v>
      </c>
      <c r="F37" s="303">
        <v>0.22772999999999999</v>
      </c>
      <c r="G37" s="304">
        <v>0.52209000000000005</v>
      </c>
      <c r="H37" s="303">
        <v>0.39173000000000002</v>
      </c>
      <c r="I37" s="303">
        <v>0.13869000000000001</v>
      </c>
      <c r="J37" s="303">
        <v>9.0020000000000003E-2</v>
      </c>
      <c r="K37" s="303">
        <v>0.30535000000000001</v>
      </c>
      <c r="L37" s="303">
        <v>1.703E-2</v>
      </c>
      <c r="M37" s="130">
        <v>5.7180000000000002E-2</v>
      </c>
      <c r="N37" s="544"/>
    </row>
    <row r="38" spans="1:14" s="546" customFormat="1">
      <c r="A38" s="545"/>
      <c r="B38" s="776"/>
      <c r="C38" s="776"/>
      <c r="D38" s="776"/>
      <c r="E38" s="776"/>
      <c r="F38" s="776"/>
      <c r="G38" s="776"/>
      <c r="H38" s="776"/>
      <c r="I38" s="776"/>
      <c r="J38" s="776"/>
      <c r="K38" s="776"/>
      <c r="L38" s="776"/>
      <c r="M38" s="776"/>
      <c r="N38" s="776"/>
    </row>
    <row r="39" spans="1:14" s="546" customFormat="1">
      <c r="A39" s="547" t="str">
        <f>"Anmerkungen. Datengrundlage: Volkshochschul-Statistik "&amp;Hilfswerte!B1&amp;"; Basis: "&amp;Tabelle1!$C$36&amp;" vhs."</f>
        <v>Anmerkungen. Datengrundlage: Volkshochschul-Statistik 2023; Basis: 822 vhs.</v>
      </c>
      <c r="B39" s="545"/>
      <c r="C39" s="545"/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</row>
    <row r="40" spans="1:14" s="546" customFormat="1">
      <c r="A40" s="545"/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</row>
    <row r="41" spans="1:14" s="545" customFormat="1">
      <c r="A41" s="547" t="s">
        <v>545</v>
      </c>
    </row>
    <row r="42" spans="1:14" s="545" customFormat="1">
      <c r="A42" s="547" t="s">
        <v>546</v>
      </c>
      <c r="E42" s="775" t="s">
        <v>541</v>
      </c>
      <c r="F42" s="775"/>
      <c r="G42" s="775"/>
    </row>
    <row r="43" spans="1:14" s="546" customFormat="1">
      <c r="A43" s="548"/>
      <c r="B43" s="545"/>
      <c r="C43" s="545"/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</row>
    <row r="44" spans="1:14" s="546" customFormat="1">
      <c r="A44" s="766" t="s">
        <v>547</v>
      </c>
      <c r="B44" s="766"/>
      <c r="C44" s="766"/>
      <c r="D44" s="766"/>
      <c r="E44" s="766"/>
      <c r="F44" s="545"/>
      <c r="G44" s="545"/>
      <c r="H44" s="545"/>
      <c r="I44" s="545"/>
      <c r="J44" s="545"/>
      <c r="K44" s="545"/>
      <c r="L44" s="545"/>
      <c r="M44" s="545"/>
      <c r="N44" s="545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545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45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545"/>
    </row>
    <row r="48" spans="1:14">
      <c r="A48" s="9"/>
      <c r="B48" s="9"/>
      <c r="C48" s="9"/>
      <c r="D48" s="690"/>
      <c r="E48" s="9"/>
      <c r="F48" s="9"/>
      <c r="G48" s="9"/>
      <c r="H48" s="9"/>
      <c r="I48" s="9"/>
      <c r="J48" s="9"/>
      <c r="K48" s="9"/>
      <c r="L48" s="9"/>
      <c r="M48" s="9"/>
      <c r="N48" s="545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545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545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545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545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545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45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545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545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545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545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545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45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545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545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545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545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545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545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545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545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545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545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545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545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545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545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545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545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545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545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545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545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45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545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545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545"/>
    </row>
  </sheetData>
  <mergeCells count="25">
    <mergeCell ref="A44:E44"/>
    <mergeCell ref="A26:A27"/>
    <mergeCell ref="A28:A29"/>
    <mergeCell ref="A30:A31"/>
    <mergeCell ref="A1:M1"/>
    <mergeCell ref="A2:A3"/>
    <mergeCell ref="A8:A9"/>
    <mergeCell ref="D2:G2"/>
    <mergeCell ref="A12:A13"/>
    <mergeCell ref="A36:A37"/>
    <mergeCell ref="E42:G42"/>
    <mergeCell ref="B38:N38"/>
    <mergeCell ref="H2:M2"/>
    <mergeCell ref="A4:A5"/>
    <mergeCell ref="A6:A7"/>
    <mergeCell ref="B2:C2"/>
    <mergeCell ref="A10:A11"/>
    <mergeCell ref="A34:A35"/>
    <mergeCell ref="A16:A17"/>
    <mergeCell ref="A18:A19"/>
    <mergeCell ref="A20:A21"/>
    <mergeCell ref="A22:A23"/>
    <mergeCell ref="A24:A25"/>
    <mergeCell ref="A14:A15"/>
    <mergeCell ref="A32:A33"/>
  </mergeCells>
  <phoneticPr fontId="0" type="noConversion"/>
  <conditionalFormatting sqref="A6:M6">
    <cfRule type="cellIs" dxfId="1083" priority="55" stopIfTrue="1" operator="equal">
      <formula>0</formula>
    </cfRule>
  </conditionalFormatting>
  <conditionalFormatting sqref="A4:XFD4">
    <cfRule type="cellIs" dxfId="1082" priority="52" stopIfTrue="1" operator="equal">
      <formula>0</formula>
    </cfRule>
  </conditionalFormatting>
  <conditionalFormatting sqref="A5:XFD5 T12 A13:S13 U13:IV13">
    <cfRule type="cellIs" dxfId="1081" priority="47" stopIfTrue="1" operator="lessThan">
      <formula>0.0005</formula>
    </cfRule>
  </conditionalFormatting>
  <conditionalFormatting sqref="A7:XFD7">
    <cfRule type="cellIs" dxfId="1080" priority="54" stopIfTrue="1" operator="lessThan">
      <formula>0.0005</formula>
    </cfRule>
    <cfRule type="cellIs" dxfId="1079" priority="53" stopIfTrue="1" operator="equal">
      <formula>1</formula>
    </cfRule>
  </conditionalFormatting>
  <conditionalFormatting sqref="A8:XFD8">
    <cfRule type="cellIs" dxfId="1078" priority="45" stopIfTrue="1" operator="equal">
      <formula>0</formula>
    </cfRule>
  </conditionalFormatting>
  <conditionalFormatting sqref="A9:XFD9">
    <cfRule type="cellIs" dxfId="1077" priority="44" stopIfTrue="1" operator="lessThan">
      <formula>0.0005</formula>
    </cfRule>
    <cfRule type="cellIs" dxfId="1076" priority="43" stopIfTrue="1" operator="equal">
      <formula>1</formula>
    </cfRule>
  </conditionalFormatting>
  <conditionalFormatting sqref="A10:XFD10">
    <cfRule type="cellIs" dxfId="1075" priority="42" stopIfTrue="1" operator="equal">
      <formula>0</formula>
    </cfRule>
  </conditionalFormatting>
  <conditionalFormatting sqref="A11:XFD11">
    <cfRule type="cellIs" dxfId="1074" priority="41" stopIfTrue="1" operator="lessThan">
      <formula>0.0005</formula>
    </cfRule>
    <cfRule type="cellIs" dxfId="1073" priority="40" stopIfTrue="1" operator="equal">
      <formula>1</formula>
    </cfRule>
  </conditionalFormatting>
  <conditionalFormatting sqref="A12:XFD12">
    <cfRule type="cellIs" dxfId="1072" priority="39" stopIfTrue="1" operator="equal">
      <formula>0</formula>
    </cfRule>
  </conditionalFormatting>
  <conditionalFormatting sqref="A14:XFD14">
    <cfRule type="cellIs" dxfId="1071" priority="36" stopIfTrue="1" operator="equal">
      <formula>0</formula>
    </cfRule>
  </conditionalFormatting>
  <conditionalFormatting sqref="A15:XFD15">
    <cfRule type="cellIs" dxfId="1070" priority="35" stopIfTrue="1" operator="lessThan">
      <formula>0.0005</formula>
    </cfRule>
    <cfRule type="cellIs" dxfId="1069" priority="34" stopIfTrue="1" operator="equal">
      <formula>1</formula>
    </cfRule>
  </conditionalFormatting>
  <conditionalFormatting sqref="A16:XFD16">
    <cfRule type="cellIs" dxfId="1068" priority="33" stopIfTrue="1" operator="equal">
      <formula>0</formula>
    </cfRule>
  </conditionalFormatting>
  <conditionalFormatting sqref="A17:XFD17">
    <cfRule type="cellIs" dxfId="1067" priority="31" stopIfTrue="1" operator="equal">
      <formula>1</formula>
    </cfRule>
    <cfRule type="cellIs" dxfId="1066" priority="32" stopIfTrue="1" operator="lessThan">
      <formula>0.0005</formula>
    </cfRule>
  </conditionalFormatting>
  <conditionalFormatting sqref="A18:XFD18">
    <cfRule type="cellIs" dxfId="1065" priority="30" stopIfTrue="1" operator="equal">
      <formula>0</formula>
    </cfRule>
  </conditionalFormatting>
  <conditionalFormatting sqref="A19:XFD19">
    <cfRule type="cellIs" dxfId="1064" priority="28" stopIfTrue="1" operator="equal">
      <formula>1</formula>
    </cfRule>
    <cfRule type="cellIs" dxfId="1063" priority="29" stopIfTrue="1" operator="lessThan">
      <formula>0.0005</formula>
    </cfRule>
  </conditionalFormatting>
  <conditionalFormatting sqref="A20:XFD20">
    <cfRule type="cellIs" dxfId="1062" priority="27" stopIfTrue="1" operator="equal">
      <formula>0</formula>
    </cfRule>
  </conditionalFormatting>
  <conditionalFormatting sqref="A21:XFD21">
    <cfRule type="cellIs" dxfId="1061" priority="25" stopIfTrue="1" operator="equal">
      <formula>1</formula>
    </cfRule>
    <cfRule type="cellIs" dxfId="1060" priority="26" stopIfTrue="1" operator="lessThan">
      <formula>0.0005</formula>
    </cfRule>
  </conditionalFormatting>
  <conditionalFormatting sqref="A22:XFD22">
    <cfRule type="cellIs" dxfId="1059" priority="24" stopIfTrue="1" operator="equal">
      <formula>0</formula>
    </cfRule>
  </conditionalFormatting>
  <conditionalFormatting sqref="A23:XFD23">
    <cfRule type="cellIs" dxfId="1058" priority="23" stopIfTrue="1" operator="lessThan">
      <formula>0.0005</formula>
    </cfRule>
    <cfRule type="cellIs" dxfId="1057" priority="22" stopIfTrue="1" operator="equal">
      <formula>1</formula>
    </cfRule>
  </conditionalFormatting>
  <conditionalFormatting sqref="A24:XFD24">
    <cfRule type="cellIs" dxfId="1056" priority="21" stopIfTrue="1" operator="equal">
      <formula>0</formula>
    </cfRule>
  </conditionalFormatting>
  <conditionalFormatting sqref="A25:XFD25">
    <cfRule type="cellIs" dxfId="1055" priority="19" stopIfTrue="1" operator="equal">
      <formula>1</formula>
    </cfRule>
    <cfRule type="cellIs" dxfId="1054" priority="20" stopIfTrue="1" operator="lessThan">
      <formula>0.0005</formula>
    </cfRule>
  </conditionalFormatting>
  <conditionalFormatting sqref="A26:XFD26">
    <cfRule type="cellIs" dxfId="1053" priority="18" stopIfTrue="1" operator="equal">
      <formula>0</formula>
    </cfRule>
  </conditionalFormatting>
  <conditionalFormatting sqref="A27:XFD27">
    <cfRule type="cellIs" dxfId="1052" priority="17" stopIfTrue="1" operator="lessThan">
      <formula>0.0005</formula>
    </cfRule>
    <cfRule type="cellIs" dxfId="1051" priority="16" stopIfTrue="1" operator="equal">
      <formula>1</formula>
    </cfRule>
  </conditionalFormatting>
  <conditionalFormatting sqref="A28:XFD28">
    <cfRule type="cellIs" dxfId="1050" priority="15" stopIfTrue="1" operator="equal">
      <formula>0</formula>
    </cfRule>
  </conditionalFormatting>
  <conditionalFormatting sqref="A29:XFD29">
    <cfRule type="cellIs" dxfId="1049" priority="13" stopIfTrue="1" operator="equal">
      <formula>1</formula>
    </cfRule>
    <cfRule type="cellIs" dxfId="1048" priority="14" stopIfTrue="1" operator="lessThan">
      <formula>0.0005</formula>
    </cfRule>
  </conditionalFormatting>
  <conditionalFormatting sqref="A30:XFD30">
    <cfRule type="cellIs" dxfId="1047" priority="12" stopIfTrue="1" operator="equal">
      <formula>0</formula>
    </cfRule>
  </conditionalFormatting>
  <conditionalFormatting sqref="A31:XFD31">
    <cfRule type="cellIs" dxfId="1046" priority="11" stopIfTrue="1" operator="lessThan">
      <formula>0.0005</formula>
    </cfRule>
    <cfRule type="cellIs" dxfId="1045" priority="10" stopIfTrue="1" operator="equal">
      <formula>1</formula>
    </cfRule>
  </conditionalFormatting>
  <conditionalFormatting sqref="A32:XFD32">
    <cfRule type="cellIs" dxfId="1044" priority="9" stopIfTrue="1" operator="equal">
      <formula>0</formula>
    </cfRule>
  </conditionalFormatting>
  <conditionalFormatting sqref="A33:XFD33">
    <cfRule type="cellIs" dxfId="1043" priority="7" stopIfTrue="1" operator="equal">
      <formula>1</formula>
    </cfRule>
    <cfRule type="cellIs" dxfId="1042" priority="8" stopIfTrue="1" operator="lessThan">
      <formula>0.0005</formula>
    </cfRule>
  </conditionalFormatting>
  <conditionalFormatting sqref="A34:XFD34">
    <cfRule type="cellIs" dxfId="1041" priority="6" stopIfTrue="1" operator="equal">
      <formula>0</formula>
    </cfRule>
  </conditionalFormatting>
  <conditionalFormatting sqref="A35:XFD35">
    <cfRule type="cellIs" dxfId="1040" priority="5" stopIfTrue="1" operator="lessThan">
      <formula>0.0005</formula>
    </cfRule>
    <cfRule type="cellIs" dxfId="1039" priority="4" stopIfTrue="1" operator="equal">
      <formula>1</formula>
    </cfRule>
  </conditionalFormatting>
  <conditionalFormatting sqref="A36:XFD36">
    <cfRule type="cellIs" dxfId="1038" priority="3" stopIfTrue="1" operator="equal">
      <formula>0</formula>
    </cfRule>
  </conditionalFormatting>
  <conditionalFormatting sqref="A37:XFD37">
    <cfRule type="cellIs" dxfId="1037" priority="2" stopIfTrue="1" operator="lessThan">
      <formula>0.0005</formula>
    </cfRule>
    <cfRule type="cellIs" dxfId="1036" priority="1" stopIfTrue="1" operator="equal">
      <formula>1</formula>
    </cfRule>
  </conditionalFormatting>
  <conditionalFormatting sqref="T12 A5:XFD5 A13:S13 U13:IV13">
    <cfRule type="cellIs" dxfId="1035" priority="46" stopIfTrue="1" operator="equal">
      <formula>1</formula>
    </cfRule>
  </conditionalFormatting>
  <hyperlinks>
    <hyperlink ref="E42" r:id="rId1" xr:uid="{D7D272B0-0B0F-4E19-B0ED-E1EAB16EB30A}"/>
    <hyperlink ref="E42:G42" r:id="rId2" display="http://dx.doi.org/10.4232/1.14582 " xr:uid="{68EB1B25-3BC0-44B1-B3DA-DDDDDA2FB1AA}"/>
    <hyperlink ref="A44" r:id="rId3" display="Publikation und Tabellen stehen unter der Lizenz CC BY-SA DEED 4.0." xr:uid="{DE51C6AA-0ABD-4685-8D21-45F3C0923840}"/>
    <hyperlink ref="A44:E44" r:id="rId4" display="Die Tabellen stehen unter der Lizenz CC BY-SA DEED 4.0." xr:uid="{897D24AB-15BE-4A2B-9286-7389149D0384}"/>
  </hyperlinks>
  <pageMargins left="0.78740157480314965" right="0.78740157480314965" top="0.98425196850393704" bottom="0.98425196850393704" header="0.51181102362204722" footer="0.51181102362204722"/>
  <pageSetup paperSize="9" scale="79" orientation="portrait" r:id="rId5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7B97-72C4-40D5-9F27-B87E1E28F1A1}">
  <sheetPr>
    <pageSetUpPr fitToPage="1"/>
  </sheetPr>
  <dimension ref="A1:N46"/>
  <sheetViews>
    <sheetView view="pageBreakPreview" zoomScaleNormal="100" zoomScaleSheetLayoutView="100" workbookViewId="0">
      <selection sqref="A1:L1"/>
    </sheetView>
  </sheetViews>
  <sheetFormatPr baseColWidth="10" defaultRowHeight="12.75"/>
  <cols>
    <col min="1" max="1" width="15" style="20" customWidth="1"/>
    <col min="2" max="11" width="8.42578125" style="20" customWidth="1"/>
    <col min="12" max="12" width="9.28515625" style="20" customWidth="1"/>
    <col min="13" max="13" width="2.7109375" style="402" customWidth="1"/>
    <col min="14" max="14" width="11.42578125" style="402"/>
    <col min="15" max="16384" width="11.42578125" style="20"/>
  </cols>
  <sheetData>
    <row r="1" spans="1:12" ht="39.950000000000003" customHeight="1" thickBot="1">
      <c r="A1" s="845" t="str">
        <f>"Tabelle 23: Beratungsleistungen " &amp;Hilfswerte!B1</f>
        <v>Tabelle 23: Beratungsleistungen 2023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</row>
    <row r="2" spans="1:12" ht="25.5" customHeight="1">
      <c r="A2" s="806" t="s">
        <v>12</v>
      </c>
      <c r="B2" s="798" t="s">
        <v>402</v>
      </c>
      <c r="C2" s="799"/>
      <c r="D2" s="796" t="s">
        <v>13</v>
      </c>
      <c r="E2" s="796"/>
      <c r="F2" s="796"/>
      <c r="G2" s="796"/>
      <c r="H2" s="796"/>
      <c r="I2" s="796"/>
      <c r="J2" s="796"/>
      <c r="K2" s="796"/>
      <c r="L2" s="1068" t="s">
        <v>470</v>
      </c>
    </row>
    <row r="3" spans="1:12" ht="18" customHeight="1">
      <c r="A3" s="807"/>
      <c r="B3" s="800"/>
      <c r="C3" s="1067"/>
      <c r="D3" s="792" t="s">
        <v>303</v>
      </c>
      <c r="E3" s="882"/>
      <c r="F3" s="792" t="s">
        <v>304</v>
      </c>
      <c r="G3" s="882"/>
      <c r="H3" s="793"/>
      <c r="I3" s="794"/>
      <c r="J3" s="882" t="s">
        <v>387</v>
      </c>
      <c r="K3" s="882"/>
      <c r="L3" s="1069"/>
    </row>
    <row r="4" spans="1:12" ht="39.75" customHeight="1">
      <c r="A4" s="807"/>
      <c r="B4" s="846"/>
      <c r="C4" s="881"/>
      <c r="D4" s="846"/>
      <c r="E4" s="874"/>
      <c r="F4" s="846"/>
      <c r="G4" s="874"/>
      <c r="H4" s="873" t="s">
        <v>400</v>
      </c>
      <c r="I4" s="794"/>
      <c r="J4" s="874"/>
      <c r="K4" s="874"/>
      <c r="L4" s="1070"/>
    </row>
    <row r="5" spans="1:12" ht="39" customHeight="1">
      <c r="A5" s="808"/>
      <c r="B5" s="580" t="s">
        <v>305</v>
      </c>
      <c r="C5" s="580" t="s">
        <v>306</v>
      </c>
      <c r="D5" s="580" t="s">
        <v>305</v>
      </c>
      <c r="E5" s="580" t="s">
        <v>306</v>
      </c>
      <c r="F5" s="580" t="s">
        <v>305</v>
      </c>
      <c r="G5" s="580" t="s">
        <v>306</v>
      </c>
      <c r="H5" s="580" t="s">
        <v>305</v>
      </c>
      <c r="I5" s="580" t="s">
        <v>306</v>
      </c>
      <c r="J5" s="580" t="s">
        <v>305</v>
      </c>
      <c r="K5" s="582" t="s">
        <v>306</v>
      </c>
      <c r="L5" s="610" t="s">
        <v>306</v>
      </c>
    </row>
    <row r="6" spans="1:12" ht="12.75" customHeight="1">
      <c r="A6" s="802" t="s">
        <v>61</v>
      </c>
      <c r="B6" s="190">
        <v>52646</v>
      </c>
      <c r="C6" s="191">
        <v>109967</v>
      </c>
      <c r="D6" s="190">
        <v>43979</v>
      </c>
      <c r="E6" s="181">
        <v>101207</v>
      </c>
      <c r="F6" s="190">
        <v>5647</v>
      </c>
      <c r="G6" s="181">
        <v>7702</v>
      </c>
      <c r="H6" s="181">
        <v>757</v>
      </c>
      <c r="I6" s="191">
        <v>880</v>
      </c>
      <c r="J6" s="181">
        <v>3020</v>
      </c>
      <c r="K6" s="181">
        <v>1058</v>
      </c>
      <c r="L6" s="224">
        <v>35087</v>
      </c>
    </row>
    <row r="7" spans="1:12" ht="12.75" customHeight="1">
      <c r="A7" s="785"/>
      <c r="B7" s="340">
        <v>1</v>
      </c>
      <c r="C7" s="342">
        <v>1</v>
      </c>
      <c r="D7" s="198">
        <v>0.83536999999999995</v>
      </c>
      <c r="E7" s="131">
        <v>0.92034000000000005</v>
      </c>
      <c r="F7" s="198">
        <v>0.10725999999999999</v>
      </c>
      <c r="G7" s="131">
        <v>7.0040000000000005E-2</v>
      </c>
      <c r="H7" s="131">
        <v>0.13405</v>
      </c>
      <c r="I7" s="189">
        <v>0.11426</v>
      </c>
      <c r="J7" s="131">
        <v>5.7360000000000001E-2</v>
      </c>
      <c r="K7" s="131">
        <v>9.6200000000000001E-3</v>
      </c>
      <c r="L7" s="227">
        <v>0</v>
      </c>
    </row>
    <row r="8" spans="1:12" ht="12.75" customHeight="1">
      <c r="A8" s="785" t="s">
        <v>62</v>
      </c>
      <c r="B8" s="190">
        <v>19687</v>
      </c>
      <c r="C8" s="191">
        <v>28246</v>
      </c>
      <c r="D8" s="190">
        <v>15391</v>
      </c>
      <c r="E8" s="181">
        <v>25069</v>
      </c>
      <c r="F8" s="190">
        <v>3166</v>
      </c>
      <c r="G8" s="181">
        <v>2732</v>
      </c>
      <c r="H8" s="181">
        <v>786</v>
      </c>
      <c r="I8" s="191">
        <v>549</v>
      </c>
      <c r="J8" s="181">
        <v>1130</v>
      </c>
      <c r="K8" s="181">
        <v>445</v>
      </c>
      <c r="L8" s="224">
        <v>7037</v>
      </c>
    </row>
    <row r="9" spans="1:12" ht="12.75" customHeight="1">
      <c r="A9" s="785"/>
      <c r="B9" s="340">
        <v>1</v>
      </c>
      <c r="C9" s="342">
        <v>1</v>
      </c>
      <c r="D9" s="198">
        <v>0.78178000000000003</v>
      </c>
      <c r="E9" s="131">
        <v>0.88751999999999998</v>
      </c>
      <c r="F9" s="198">
        <v>0.16081999999999999</v>
      </c>
      <c r="G9" s="131">
        <v>9.672E-2</v>
      </c>
      <c r="H9" s="131">
        <v>0.24826000000000001</v>
      </c>
      <c r="I9" s="189">
        <v>0.20094999999999999</v>
      </c>
      <c r="J9" s="131">
        <v>5.74E-2</v>
      </c>
      <c r="K9" s="131">
        <v>1.575E-2</v>
      </c>
      <c r="L9" s="227">
        <v>0</v>
      </c>
    </row>
    <row r="10" spans="1:12" ht="12.75" customHeight="1">
      <c r="A10" s="785" t="s">
        <v>63</v>
      </c>
      <c r="B10" s="190">
        <v>8890</v>
      </c>
      <c r="C10" s="191">
        <v>40533</v>
      </c>
      <c r="D10" s="190">
        <v>8022</v>
      </c>
      <c r="E10" s="181">
        <v>38477</v>
      </c>
      <c r="F10" s="190">
        <v>868</v>
      </c>
      <c r="G10" s="181">
        <v>2056</v>
      </c>
      <c r="H10" s="181">
        <v>0</v>
      </c>
      <c r="I10" s="191">
        <v>0</v>
      </c>
      <c r="J10" s="181">
        <v>0</v>
      </c>
      <c r="K10" s="181">
        <v>0</v>
      </c>
      <c r="L10" s="224">
        <v>12222</v>
      </c>
    </row>
    <row r="11" spans="1:12" ht="12.75" customHeight="1">
      <c r="A11" s="785"/>
      <c r="B11" s="340">
        <v>1</v>
      </c>
      <c r="C11" s="342">
        <v>1</v>
      </c>
      <c r="D11" s="198">
        <v>0.90236000000000005</v>
      </c>
      <c r="E11" s="131">
        <v>0.94928000000000001</v>
      </c>
      <c r="F11" s="198">
        <v>9.7640000000000005E-2</v>
      </c>
      <c r="G11" s="131">
        <v>5.0720000000000001E-2</v>
      </c>
      <c r="H11" s="131" t="s">
        <v>472</v>
      </c>
      <c r="I11" s="189" t="s">
        <v>472</v>
      </c>
      <c r="J11" s="131" t="s">
        <v>472</v>
      </c>
      <c r="K11" s="131" t="s">
        <v>472</v>
      </c>
      <c r="L11" s="227">
        <v>0</v>
      </c>
    </row>
    <row r="12" spans="1:12" ht="12.75" customHeight="1">
      <c r="A12" s="785" t="s">
        <v>64</v>
      </c>
      <c r="B12" s="190">
        <v>6642</v>
      </c>
      <c r="C12" s="191">
        <v>8321</v>
      </c>
      <c r="D12" s="190">
        <v>2738</v>
      </c>
      <c r="E12" s="181">
        <v>4072</v>
      </c>
      <c r="F12" s="190">
        <v>3892</v>
      </c>
      <c r="G12" s="181">
        <v>4219</v>
      </c>
      <c r="H12" s="181">
        <v>225</v>
      </c>
      <c r="I12" s="191">
        <v>12</v>
      </c>
      <c r="J12" s="181">
        <v>12</v>
      </c>
      <c r="K12" s="181">
        <v>30</v>
      </c>
      <c r="L12" s="224">
        <v>10116</v>
      </c>
    </row>
    <row r="13" spans="1:12" ht="12.75" customHeight="1">
      <c r="A13" s="785"/>
      <c r="B13" s="340">
        <v>1</v>
      </c>
      <c r="C13" s="342">
        <v>1</v>
      </c>
      <c r="D13" s="198">
        <v>0.41222999999999999</v>
      </c>
      <c r="E13" s="131">
        <v>0.48936000000000002</v>
      </c>
      <c r="F13" s="198">
        <v>0.58596999999999999</v>
      </c>
      <c r="G13" s="131">
        <v>0.50702999999999998</v>
      </c>
      <c r="H13" s="131">
        <v>5.781E-2</v>
      </c>
      <c r="I13" s="189">
        <v>2.8400000000000001E-3</v>
      </c>
      <c r="J13" s="131">
        <v>1.81E-3</v>
      </c>
      <c r="K13" s="131">
        <v>3.6099999999999999E-3</v>
      </c>
      <c r="L13" s="227">
        <v>0</v>
      </c>
    </row>
    <row r="14" spans="1:12" ht="12.75" customHeight="1">
      <c r="A14" s="785" t="s">
        <v>65</v>
      </c>
      <c r="B14" s="190">
        <v>2379</v>
      </c>
      <c r="C14" s="191">
        <v>4713</v>
      </c>
      <c r="D14" s="190">
        <v>2310</v>
      </c>
      <c r="E14" s="181">
        <v>4693</v>
      </c>
      <c r="F14" s="190">
        <v>69</v>
      </c>
      <c r="G14" s="181">
        <v>20</v>
      </c>
      <c r="H14" s="181">
        <v>0</v>
      </c>
      <c r="I14" s="191">
        <v>0</v>
      </c>
      <c r="J14" s="181">
        <v>0</v>
      </c>
      <c r="K14" s="181">
        <v>0</v>
      </c>
      <c r="L14" s="224">
        <v>4282</v>
      </c>
    </row>
    <row r="15" spans="1:12" ht="12.75" customHeight="1">
      <c r="A15" s="785"/>
      <c r="B15" s="340">
        <v>1</v>
      </c>
      <c r="C15" s="342">
        <v>1</v>
      </c>
      <c r="D15" s="198">
        <v>0.97099999999999997</v>
      </c>
      <c r="E15" s="131">
        <v>0.99575999999999998</v>
      </c>
      <c r="F15" s="198">
        <v>2.9000000000000001E-2</v>
      </c>
      <c r="G15" s="131">
        <v>4.2399999999999998E-3</v>
      </c>
      <c r="H15" s="131" t="s">
        <v>472</v>
      </c>
      <c r="I15" s="189" t="s">
        <v>472</v>
      </c>
      <c r="J15" s="131" t="s">
        <v>472</v>
      </c>
      <c r="K15" s="131" t="s">
        <v>472</v>
      </c>
      <c r="L15" s="227">
        <v>0</v>
      </c>
    </row>
    <row r="16" spans="1:12" ht="12.75" customHeight="1">
      <c r="A16" s="785" t="s">
        <v>66</v>
      </c>
      <c r="B16" s="190">
        <v>9158</v>
      </c>
      <c r="C16" s="191">
        <v>15617</v>
      </c>
      <c r="D16" s="190">
        <v>7727</v>
      </c>
      <c r="E16" s="181">
        <v>15124</v>
      </c>
      <c r="F16" s="190">
        <v>0</v>
      </c>
      <c r="G16" s="181">
        <v>0</v>
      </c>
      <c r="H16" s="181">
        <v>0</v>
      </c>
      <c r="I16" s="191">
        <v>0</v>
      </c>
      <c r="J16" s="181">
        <v>1431</v>
      </c>
      <c r="K16" s="181">
        <v>493</v>
      </c>
      <c r="L16" s="224">
        <v>14964</v>
      </c>
    </row>
    <row r="17" spans="1:12" ht="12.75" customHeight="1">
      <c r="A17" s="785"/>
      <c r="B17" s="340">
        <v>1</v>
      </c>
      <c r="C17" s="342">
        <v>1</v>
      </c>
      <c r="D17" s="198">
        <v>0.84374000000000005</v>
      </c>
      <c r="E17" s="131">
        <v>0.96843000000000001</v>
      </c>
      <c r="F17" s="198" t="s">
        <v>472</v>
      </c>
      <c r="G17" s="131" t="s">
        <v>472</v>
      </c>
      <c r="H17" s="131" t="s">
        <v>472</v>
      </c>
      <c r="I17" s="189" t="s">
        <v>472</v>
      </c>
      <c r="J17" s="131">
        <v>0.15626000000000001</v>
      </c>
      <c r="K17" s="131">
        <v>3.1570000000000001E-2</v>
      </c>
      <c r="L17" s="227">
        <v>0</v>
      </c>
    </row>
    <row r="18" spans="1:12" ht="12.75" customHeight="1">
      <c r="A18" s="785" t="s">
        <v>67</v>
      </c>
      <c r="B18" s="190">
        <v>46897</v>
      </c>
      <c r="C18" s="191">
        <v>50283</v>
      </c>
      <c r="D18" s="190">
        <v>28538</v>
      </c>
      <c r="E18" s="181">
        <v>39030</v>
      </c>
      <c r="F18" s="190">
        <v>4244</v>
      </c>
      <c r="G18" s="181">
        <v>5573</v>
      </c>
      <c r="H18" s="181">
        <v>682</v>
      </c>
      <c r="I18" s="191">
        <v>2043</v>
      </c>
      <c r="J18" s="181">
        <v>14115</v>
      </c>
      <c r="K18" s="181">
        <v>5680</v>
      </c>
      <c r="L18" s="224">
        <v>33102</v>
      </c>
    </row>
    <row r="19" spans="1:12" ht="12.75" customHeight="1">
      <c r="A19" s="785"/>
      <c r="B19" s="340">
        <v>1</v>
      </c>
      <c r="C19" s="342">
        <v>1</v>
      </c>
      <c r="D19" s="198">
        <v>0.60853000000000002</v>
      </c>
      <c r="E19" s="131">
        <v>0.77620999999999996</v>
      </c>
      <c r="F19" s="198">
        <v>9.0499999999999997E-2</v>
      </c>
      <c r="G19" s="131">
        <v>0.11083</v>
      </c>
      <c r="H19" s="131">
        <v>0.16070000000000001</v>
      </c>
      <c r="I19" s="189">
        <v>0.36659000000000003</v>
      </c>
      <c r="J19" s="131">
        <v>0.30098000000000003</v>
      </c>
      <c r="K19" s="131">
        <v>0.11296</v>
      </c>
      <c r="L19" s="227">
        <v>0</v>
      </c>
    </row>
    <row r="20" spans="1:12" ht="12.75" customHeight="1">
      <c r="A20" s="785" t="s">
        <v>68</v>
      </c>
      <c r="B20" s="190">
        <v>8913</v>
      </c>
      <c r="C20" s="191">
        <v>8927</v>
      </c>
      <c r="D20" s="190">
        <v>7759</v>
      </c>
      <c r="E20" s="181">
        <v>7607</v>
      </c>
      <c r="F20" s="190">
        <v>842</v>
      </c>
      <c r="G20" s="181">
        <v>1284</v>
      </c>
      <c r="H20" s="181">
        <v>196</v>
      </c>
      <c r="I20" s="191">
        <v>216</v>
      </c>
      <c r="J20" s="181">
        <v>312</v>
      </c>
      <c r="K20" s="181">
        <v>36</v>
      </c>
      <c r="L20" s="224">
        <v>759</v>
      </c>
    </row>
    <row r="21" spans="1:12" ht="12.75" customHeight="1">
      <c r="A21" s="785"/>
      <c r="B21" s="340">
        <v>1</v>
      </c>
      <c r="C21" s="342">
        <v>1</v>
      </c>
      <c r="D21" s="198">
        <v>0.87053000000000003</v>
      </c>
      <c r="E21" s="131">
        <v>0.85213000000000005</v>
      </c>
      <c r="F21" s="198">
        <v>9.4469999999999998E-2</v>
      </c>
      <c r="G21" s="131">
        <v>0.14383000000000001</v>
      </c>
      <c r="H21" s="131">
        <v>0.23277999999999999</v>
      </c>
      <c r="I21" s="189">
        <v>0.16822000000000001</v>
      </c>
      <c r="J21" s="131">
        <v>3.5009999999999999E-2</v>
      </c>
      <c r="K21" s="131">
        <v>4.0299999999999997E-3</v>
      </c>
      <c r="L21" s="227">
        <v>0</v>
      </c>
    </row>
    <row r="22" spans="1:12" ht="12.75" customHeight="1">
      <c r="A22" s="785" t="s">
        <v>69</v>
      </c>
      <c r="B22" s="190">
        <v>107741</v>
      </c>
      <c r="C22" s="191">
        <v>62125</v>
      </c>
      <c r="D22" s="190">
        <v>24243</v>
      </c>
      <c r="E22" s="181">
        <v>39603</v>
      </c>
      <c r="F22" s="190">
        <v>29581</v>
      </c>
      <c r="G22" s="181">
        <v>14854</v>
      </c>
      <c r="H22" s="181">
        <v>1743</v>
      </c>
      <c r="I22" s="191">
        <v>2031</v>
      </c>
      <c r="J22" s="181">
        <v>53917</v>
      </c>
      <c r="K22" s="181">
        <v>7668</v>
      </c>
      <c r="L22" s="224">
        <v>35996</v>
      </c>
    </row>
    <row r="23" spans="1:12" ht="12.75" customHeight="1">
      <c r="A23" s="785"/>
      <c r="B23" s="340">
        <v>1</v>
      </c>
      <c r="C23" s="342">
        <v>1</v>
      </c>
      <c r="D23" s="198">
        <v>0.22500999999999999</v>
      </c>
      <c r="E23" s="131">
        <v>0.63746999999999998</v>
      </c>
      <c r="F23" s="198">
        <v>0.27456000000000003</v>
      </c>
      <c r="G23" s="131">
        <v>0.23910000000000001</v>
      </c>
      <c r="H23" s="131">
        <v>5.892E-2</v>
      </c>
      <c r="I23" s="189">
        <v>0.13672999999999999</v>
      </c>
      <c r="J23" s="131">
        <v>0.50043000000000004</v>
      </c>
      <c r="K23" s="131">
        <v>0.12343</v>
      </c>
      <c r="L23" s="227">
        <v>0</v>
      </c>
    </row>
    <row r="24" spans="1:12" ht="12.75" customHeight="1">
      <c r="A24" s="785" t="s">
        <v>70</v>
      </c>
      <c r="B24" s="190">
        <v>117947</v>
      </c>
      <c r="C24" s="191">
        <v>120754</v>
      </c>
      <c r="D24" s="190">
        <v>55661</v>
      </c>
      <c r="E24" s="181">
        <v>87077</v>
      </c>
      <c r="F24" s="190">
        <v>21922</v>
      </c>
      <c r="G24" s="181">
        <v>24233</v>
      </c>
      <c r="H24" s="181">
        <v>11421</v>
      </c>
      <c r="I24" s="191">
        <v>10277</v>
      </c>
      <c r="J24" s="181">
        <v>40364</v>
      </c>
      <c r="K24" s="181">
        <v>9444</v>
      </c>
      <c r="L24" s="224">
        <v>45835</v>
      </c>
    </row>
    <row r="25" spans="1:12" ht="12.75" customHeight="1">
      <c r="A25" s="785"/>
      <c r="B25" s="340">
        <v>1</v>
      </c>
      <c r="C25" s="342">
        <v>1</v>
      </c>
      <c r="D25" s="198">
        <v>0.47192000000000001</v>
      </c>
      <c r="E25" s="131">
        <v>0.72111000000000003</v>
      </c>
      <c r="F25" s="198">
        <v>0.18586</v>
      </c>
      <c r="G25" s="131">
        <v>0.20068</v>
      </c>
      <c r="H25" s="131">
        <v>0.52098</v>
      </c>
      <c r="I25" s="189">
        <v>0.42409000000000002</v>
      </c>
      <c r="J25" s="131">
        <v>0.34222000000000002</v>
      </c>
      <c r="K25" s="131">
        <v>7.8210000000000002E-2</v>
      </c>
      <c r="L25" s="227">
        <v>0</v>
      </c>
    </row>
    <row r="26" spans="1:12" ht="12.75" customHeight="1">
      <c r="A26" s="785" t="s">
        <v>71</v>
      </c>
      <c r="B26" s="190">
        <v>12896</v>
      </c>
      <c r="C26" s="191">
        <v>17326</v>
      </c>
      <c r="D26" s="190">
        <v>10222</v>
      </c>
      <c r="E26" s="181">
        <v>14793</v>
      </c>
      <c r="F26" s="190">
        <v>1628</v>
      </c>
      <c r="G26" s="181">
        <v>1639</v>
      </c>
      <c r="H26" s="181">
        <v>450</v>
      </c>
      <c r="I26" s="191">
        <v>613</v>
      </c>
      <c r="J26" s="181">
        <v>1046</v>
      </c>
      <c r="K26" s="181">
        <v>894</v>
      </c>
      <c r="L26" s="224">
        <v>6961</v>
      </c>
    </row>
    <row r="27" spans="1:12" ht="12.75" customHeight="1">
      <c r="A27" s="785"/>
      <c r="B27" s="340">
        <v>1</v>
      </c>
      <c r="C27" s="342">
        <v>1</v>
      </c>
      <c r="D27" s="198">
        <v>0.79264999999999997</v>
      </c>
      <c r="E27" s="131">
        <v>0.8538</v>
      </c>
      <c r="F27" s="198">
        <v>0.12623999999999999</v>
      </c>
      <c r="G27" s="131">
        <v>9.4600000000000004E-2</v>
      </c>
      <c r="H27" s="131">
        <v>0.27640999999999999</v>
      </c>
      <c r="I27" s="189">
        <v>0.37401000000000001</v>
      </c>
      <c r="J27" s="131">
        <v>8.1110000000000002E-2</v>
      </c>
      <c r="K27" s="131">
        <v>5.16E-2</v>
      </c>
      <c r="L27" s="227">
        <v>0</v>
      </c>
    </row>
    <row r="28" spans="1:12" ht="12.75" customHeight="1">
      <c r="A28" s="785" t="s">
        <v>72</v>
      </c>
      <c r="B28" s="190">
        <v>14862</v>
      </c>
      <c r="C28" s="191">
        <v>14608</v>
      </c>
      <c r="D28" s="190">
        <v>8531</v>
      </c>
      <c r="E28" s="181">
        <v>6541</v>
      </c>
      <c r="F28" s="190">
        <v>6158</v>
      </c>
      <c r="G28" s="181">
        <v>7967</v>
      </c>
      <c r="H28" s="181">
        <v>0</v>
      </c>
      <c r="I28" s="191">
        <v>0</v>
      </c>
      <c r="J28" s="181">
        <v>173</v>
      </c>
      <c r="K28" s="181">
        <v>100</v>
      </c>
      <c r="L28" s="224">
        <v>10051</v>
      </c>
    </row>
    <row r="29" spans="1:12" ht="12.75" customHeight="1">
      <c r="A29" s="785"/>
      <c r="B29" s="340">
        <v>1</v>
      </c>
      <c r="C29" s="342">
        <v>1</v>
      </c>
      <c r="D29" s="198">
        <v>0.57401000000000002</v>
      </c>
      <c r="E29" s="131">
        <v>0.44777</v>
      </c>
      <c r="F29" s="198">
        <v>0.41435</v>
      </c>
      <c r="G29" s="131">
        <v>0.54539000000000004</v>
      </c>
      <c r="H29" s="131" t="s">
        <v>472</v>
      </c>
      <c r="I29" s="189" t="s">
        <v>472</v>
      </c>
      <c r="J29" s="131">
        <v>1.1639999999999999E-2</v>
      </c>
      <c r="K29" s="131">
        <v>6.8500000000000002E-3</v>
      </c>
      <c r="L29" s="227">
        <v>0</v>
      </c>
    </row>
    <row r="30" spans="1:12" ht="12.75" customHeight="1">
      <c r="A30" s="785" t="s">
        <v>73</v>
      </c>
      <c r="B30" s="190">
        <v>7574</v>
      </c>
      <c r="C30" s="191">
        <v>6987</v>
      </c>
      <c r="D30" s="190">
        <v>4315</v>
      </c>
      <c r="E30" s="181">
        <v>5222</v>
      </c>
      <c r="F30" s="190">
        <v>3259</v>
      </c>
      <c r="G30" s="181">
        <v>1765</v>
      </c>
      <c r="H30" s="181">
        <v>0</v>
      </c>
      <c r="I30" s="191">
        <v>0</v>
      </c>
      <c r="J30" s="181">
        <v>0</v>
      </c>
      <c r="K30" s="181">
        <v>0</v>
      </c>
      <c r="L30" s="224">
        <v>2005</v>
      </c>
    </row>
    <row r="31" spans="1:12" ht="12.75" customHeight="1">
      <c r="A31" s="785"/>
      <c r="B31" s="340">
        <v>1</v>
      </c>
      <c r="C31" s="342">
        <v>1</v>
      </c>
      <c r="D31" s="198">
        <v>0.56971000000000005</v>
      </c>
      <c r="E31" s="131">
        <v>0.74739</v>
      </c>
      <c r="F31" s="198">
        <v>0.43029000000000001</v>
      </c>
      <c r="G31" s="131">
        <v>0.25261</v>
      </c>
      <c r="H31" s="131" t="s">
        <v>472</v>
      </c>
      <c r="I31" s="189" t="s">
        <v>472</v>
      </c>
      <c r="J31" s="131" t="s">
        <v>472</v>
      </c>
      <c r="K31" s="131" t="s">
        <v>472</v>
      </c>
      <c r="L31" s="227">
        <v>0</v>
      </c>
    </row>
    <row r="32" spans="1:12" ht="12.75" customHeight="1">
      <c r="A32" s="785" t="s">
        <v>74</v>
      </c>
      <c r="B32" s="190">
        <v>1784</v>
      </c>
      <c r="C32" s="191">
        <v>2678</v>
      </c>
      <c r="D32" s="190">
        <v>824</v>
      </c>
      <c r="E32" s="181">
        <v>1744</v>
      </c>
      <c r="F32" s="190">
        <v>388</v>
      </c>
      <c r="G32" s="181">
        <v>787</v>
      </c>
      <c r="H32" s="181">
        <v>1</v>
      </c>
      <c r="I32" s="191">
        <v>5</v>
      </c>
      <c r="J32" s="181">
        <v>572</v>
      </c>
      <c r="K32" s="181">
        <v>147</v>
      </c>
      <c r="L32" s="224">
        <v>2634</v>
      </c>
    </row>
    <row r="33" spans="1:12" ht="12.75" customHeight="1">
      <c r="A33" s="785"/>
      <c r="B33" s="340">
        <v>1</v>
      </c>
      <c r="C33" s="342">
        <v>1</v>
      </c>
      <c r="D33" s="198">
        <v>0.46188000000000001</v>
      </c>
      <c r="E33" s="131">
        <v>0.65122999999999998</v>
      </c>
      <c r="F33" s="198">
        <v>0.21748999999999999</v>
      </c>
      <c r="G33" s="131">
        <v>0.29387999999999997</v>
      </c>
      <c r="H33" s="131">
        <v>2.5799999999999998E-3</v>
      </c>
      <c r="I33" s="189">
        <v>6.3499999999999997E-3</v>
      </c>
      <c r="J33" s="131">
        <v>0.32063000000000003</v>
      </c>
      <c r="K33" s="131">
        <v>5.4890000000000001E-2</v>
      </c>
      <c r="L33" s="227">
        <v>0</v>
      </c>
    </row>
    <row r="34" spans="1:12" ht="12.75" customHeight="1">
      <c r="A34" s="785" t="s">
        <v>75</v>
      </c>
      <c r="B34" s="190">
        <v>11688</v>
      </c>
      <c r="C34" s="191">
        <v>13279</v>
      </c>
      <c r="D34" s="190">
        <v>7390</v>
      </c>
      <c r="E34" s="181">
        <v>9829</v>
      </c>
      <c r="F34" s="190">
        <v>2412</v>
      </c>
      <c r="G34" s="181">
        <v>2101</v>
      </c>
      <c r="H34" s="181">
        <v>1536</v>
      </c>
      <c r="I34" s="191">
        <v>1364</v>
      </c>
      <c r="J34" s="181">
        <v>1886</v>
      </c>
      <c r="K34" s="181">
        <v>1349</v>
      </c>
      <c r="L34" s="224">
        <v>4628</v>
      </c>
    </row>
    <row r="35" spans="1:12" ht="12.75" customHeight="1">
      <c r="A35" s="785"/>
      <c r="B35" s="340">
        <v>1</v>
      </c>
      <c r="C35" s="342">
        <v>1</v>
      </c>
      <c r="D35" s="198">
        <v>0.63227</v>
      </c>
      <c r="E35" s="131">
        <v>0.74019000000000001</v>
      </c>
      <c r="F35" s="198">
        <v>0.20637</v>
      </c>
      <c r="G35" s="131">
        <v>0.15822</v>
      </c>
      <c r="H35" s="131">
        <v>0.63682000000000005</v>
      </c>
      <c r="I35" s="189">
        <v>0.64920999999999995</v>
      </c>
      <c r="J35" s="131">
        <v>0.16136</v>
      </c>
      <c r="K35" s="131">
        <v>0.10159</v>
      </c>
      <c r="L35" s="227">
        <v>0</v>
      </c>
    </row>
    <row r="36" spans="1:12" ht="12.75" customHeight="1">
      <c r="A36" s="805" t="s">
        <v>76</v>
      </c>
      <c r="B36" s="190">
        <v>5979</v>
      </c>
      <c r="C36" s="191">
        <v>6945</v>
      </c>
      <c r="D36" s="190">
        <v>3689</v>
      </c>
      <c r="E36" s="181">
        <v>4279</v>
      </c>
      <c r="F36" s="190">
        <v>1880</v>
      </c>
      <c r="G36" s="181">
        <v>2361</v>
      </c>
      <c r="H36" s="181">
        <v>139</v>
      </c>
      <c r="I36" s="191">
        <v>133</v>
      </c>
      <c r="J36" s="181">
        <v>410</v>
      </c>
      <c r="K36" s="181">
        <v>305</v>
      </c>
      <c r="L36" s="224">
        <v>2211</v>
      </c>
    </row>
    <row r="37" spans="1:12" ht="12.75" customHeight="1">
      <c r="A37" s="787"/>
      <c r="B37" s="343">
        <v>1</v>
      </c>
      <c r="C37" s="345">
        <v>1</v>
      </c>
      <c r="D37" s="137">
        <v>0.61699000000000004</v>
      </c>
      <c r="E37" s="138">
        <v>0.61612999999999996</v>
      </c>
      <c r="F37" s="198">
        <v>0.31442999999999999</v>
      </c>
      <c r="G37" s="131">
        <v>0.33995999999999998</v>
      </c>
      <c r="H37" s="146">
        <v>7.3940000000000006E-2</v>
      </c>
      <c r="I37" s="147">
        <v>5.6329999999999998E-2</v>
      </c>
      <c r="J37" s="146">
        <v>6.8570000000000006E-2</v>
      </c>
      <c r="K37" s="146">
        <v>4.3920000000000001E-2</v>
      </c>
      <c r="L37" s="346">
        <v>0</v>
      </c>
    </row>
    <row r="38" spans="1:12" ht="12.75" customHeight="1">
      <c r="A38" s="838" t="s">
        <v>85</v>
      </c>
      <c r="B38" s="183">
        <v>435683</v>
      </c>
      <c r="C38" s="194">
        <v>511309</v>
      </c>
      <c r="D38" s="183">
        <v>231339</v>
      </c>
      <c r="E38" s="184">
        <v>404367</v>
      </c>
      <c r="F38" s="183">
        <v>85956</v>
      </c>
      <c r="G38" s="184">
        <v>79293</v>
      </c>
      <c r="H38" s="184">
        <v>17936</v>
      </c>
      <c r="I38" s="194">
        <v>18123</v>
      </c>
      <c r="J38" s="184">
        <v>118388</v>
      </c>
      <c r="K38" s="184">
        <v>27649</v>
      </c>
      <c r="L38" s="230">
        <v>227890</v>
      </c>
    </row>
    <row r="39" spans="1:12" ht="12.75" customHeight="1" thickBot="1">
      <c r="A39" s="839"/>
      <c r="B39" s="347">
        <v>1</v>
      </c>
      <c r="C39" s="349">
        <v>1</v>
      </c>
      <c r="D39" s="352">
        <v>0.53098000000000001</v>
      </c>
      <c r="E39" s="350">
        <v>0.79085000000000005</v>
      </c>
      <c r="F39" s="352">
        <v>0.19728999999999999</v>
      </c>
      <c r="G39" s="350">
        <v>0.15508</v>
      </c>
      <c r="H39" s="350">
        <v>0.20866000000000001</v>
      </c>
      <c r="I39" s="351">
        <v>0.22856000000000001</v>
      </c>
      <c r="J39" s="350">
        <v>0.27173000000000003</v>
      </c>
      <c r="K39" s="350">
        <v>5.407E-2</v>
      </c>
      <c r="L39" s="353">
        <v>0</v>
      </c>
    </row>
    <row r="40" spans="1:12" s="402" customFormat="1"/>
    <row r="41" spans="1:12" s="539" customFormat="1" ht="11.25">
      <c r="A41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2" spans="1:12" s="402" customFormat="1"/>
    <row r="43" spans="1:12" s="402" customFormat="1">
      <c r="A43" s="547" t="s">
        <v>545</v>
      </c>
      <c r="B43" s="545"/>
      <c r="C43" s="545"/>
      <c r="D43" s="545"/>
      <c r="E43" s="545"/>
      <c r="F43" s="545"/>
    </row>
    <row r="44" spans="1:12" s="402" customFormat="1">
      <c r="A44" s="547" t="s">
        <v>546</v>
      </c>
      <c r="B44" s="545"/>
      <c r="C44" s="545"/>
      <c r="D44" s="545"/>
      <c r="E44" s="775" t="s">
        <v>541</v>
      </c>
      <c r="F44" s="775"/>
      <c r="G44" s="775"/>
    </row>
    <row r="45" spans="1:12" s="402" customFormat="1">
      <c r="A45" s="548"/>
      <c r="B45" s="545"/>
      <c r="C45" s="545"/>
      <c r="D45" s="545"/>
      <c r="E45" s="545"/>
      <c r="F45" s="545"/>
    </row>
    <row r="46" spans="1:12" s="402" customFormat="1">
      <c r="A46" s="766" t="s">
        <v>547</v>
      </c>
      <c r="B46" s="766"/>
      <c r="C46" s="766"/>
      <c r="D46" s="766"/>
      <c r="E46" s="766"/>
      <c r="F46" s="545"/>
    </row>
  </sheetData>
  <mergeCells count="29">
    <mergeCell ref="A46:E46"/>
    <mergeCell ref="A18:A19"/>
    <mergeCell ref="A24:A25"/>
    <mergeCell ref="A26:A27"/>
    <mergeCell ref="A16:A17"/>
    <mergeCell ref="A30:A31"/>
    <mergeCell ref="E44:G44"/>
    <mergeCell ref="A38:A39"/>
    <mergeCell ref="A28:A29"/>
    <mergeCell ref="A20:A21"/>
    <mergeCell ref="A22:A23"/>
    <mergeCell ref="A36:A37"/>
    <mergeCell ref="A32:A33"/>
    <mergeCell ref="A34:A35"/>
    <mergeCell ref="A1:L1"/>
    <mergeCell ref="A2:A5"/>
    <mergeCell ref="B2:C4"/>
    <mergeCell ref="D3:E4"/>
    <mergeCell ref="F3:G4"/>
    <mergeCell ref="H3:I3"/>
    <mergeCell ref="J3:K4"/>
    <mergeCell ref="H4:I4"/>
    <mergeCell ref="D2:K2"/>
    <mergeCell ref="L2:L4"/>
    <mergeCell ref="A8:A9"/>
    <mergeCell ref="A10:A11"/>
    <mergeCell ref="A12:A13"/>
    <mergeCell ref="A14:A15"/>
    <mergeCell ref="A6:A7"/>
  </mergeCells>
  <conditionalFormatting sqref="A7 A9 A11 A13 A15 A17 A19 A21 A23 A25 A27 A29 A31 A33 A35 A37">
    <cfRule type="cellIs" dxfId="127" priority="1" stopIfTrue="1" operator="equal">
      <formula>1</formula>
    </cfRule>
  </conditionalFormatting>
  <conditionalFormatting sqref="A6:L6 B8:L8 A10:L10 A12:L12 A14:L14 A16:L16 A18:L18 A20:L20 A22:L22 A24:L24 A26:L26 A28:L28 A30:L30 A32:L32 A34:L34 A36:L36 A38:L38">
    <cfRule type="cellIs" dxfId="126" priority="3" stopIfTrue="1" operator="equal">
      <formula>0</formula>
    </cfRule>
  </conditionalFormatting>
  <conditionalFormatting sqref="A7:L7 A9:L9 A11:L11 A13:L13 A15:L15 A17:L17 A19:L19 A21:L21 A23:L23 A25:L25 A27:L27 A29:L29 A31:L31 A33:L33 A35:L35 A37:L37 A39:L39">
    <cfRule type="cellIs" dxfId="125" priority="2" stopIfTrue="1" operator="lessThan">
      <formula>0.0005</formula>
    </cfRule>
  </conditionalFormatting>
  <hyperlinks>
    <hyperlink ref="E44" r:id="rId1" xr:uid="{E861C432-CF65-4FF2-AA75-870D778D5D97}"/>
    <hyperlink ref="E44:G44" r:id="rId2" display="http://dx.doi.org/10.4232/1.14582 " xr:uid="{0104643D-2054-4AD4-A689-6EE1A51AE12D}"/>
    <hyperlink ref="A46" r:id="rId3" display="Publikation und Tabellen stehen unter der Lizenz CC BY-SA DEED 4.0." xr:uid="{A1D3EAB0-921F-4E85-B90B-B008A7889A3F}"/>
    <hyperlink ref="A46:E46" r:id="rId4" display="Die Tabellen stehen unter der Lizenz CC BY-SA DEED 4.0." xr:uid="{B39C586A-3E5B-4428-82AD-4A1AF64001E3}"/>
  </hyperlinks>
  <pageMargins left="0.7" right="0.7" top="0.78740157499999996" bottom="0.78740157499999996" header="0.3" footer="0.3"/>
  <pageSetup paperSize="9" scale="80" orientation="portrait" r:id="rId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59D7-F6F5-4572-8157-238F9BC0B566}">
  <sheetPr>
    <pageSetUpPr fitToPage="1"/>
  </sheetPr>
  <dimension ref="A1:F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21.7109375" style="20" customWidth="1"/>
    <col min="2" max="3" width="26.5703125" style="20" customWidth="1"/>
    <col min="4" max="4" width="10.140625" style="402" customWidth="1"/>
    <col min="5" max="5" width="25.5703125" style="402" customWidth="1"/>
    <col min="6" max="16384" width="11.42578125" style="20"/>
  </cols>
  <sheetData>
    <row r="1" spans="1:3" ht="39.950000000000003" customHeight="1" thickBot="1">
      <c r="A1" s="788" t="str">
        <f>"Tabelle 24: Unterstützung bei der Vermittlung in Arbeit " &amp;Hilfswerte!B1</f>
        <v>Tabelle 24: Unterstützung bei der Vermittlung in Arbeit 2023</v>
      </c>
      <c r="B1" s="788"/>
      <c r="C1" s="788"/>
    </row>
    <row r="2" spans="1:3" ht="32.25" customHeight="1">
      <c r="A2" s="806" t="s">
        <v>12</v>
      </c>
      <c r="B2" s="864" t="s">
        <v>307</v>
      </c>
      <c r="C2" s="797"/>
    </row>
    <row r="3" spans="1:3" ht="34.5" customHeight="1">
      <c r="A3" s="808"/>
      <c r="B3" s="648" t="s">
        <v>346</v>
      </c>
      <c r="C3" s="649" t="s">
        <v>306</v>
      </c>
    </row>
    <row r="4" spans="1:3" ht="24.95" customHeight="1">
      <c r="A4" s="78" t="s">
        <v>61</v>
      </c>
      <c r="B4" s="338">
        <v>555</v>
      </c>
      <c r="C4" s="503">
        <v>97</v>
      </c>
    </row>
    <row r="5" spans="1:3" ht="24.95" customHeight="1">
      <c r="A5" s="253" t="s">
        <v>62</v>
      </c>
      <c r="B5" s="190">
        <v>13044</v>
      </c>
      <c r="C5" s="504">
        <v>885</v>
      </c>
    </row>
    <row r="6" spans="1:3" ht="24.95" customHeight="1">
      <c r="A6" s="253" t="s">
        <v>63</v>
      </c>
      <c r="B6" s="190">
        <v>0</v>
      </c>
      <c r="C6" s="504">
        <v>0</v>
      </c>
    </row>
    <row r="7" spans="1:3" ht="24.95" customHeight="1">
      <c r="A7" s="253" t="s">
        <v>64</v>
      </c>
      <c r="B7" s="190">
        <v>405</v>
      </c>
      <c r="C7" s="504">
        <v>14</v>
      </c>
    </row>
    <row r="8" spans="1:3" ht="24.95" customHeight="1">
      <c r="A8" s="253" t="s">
        <v>65</v>
      </c>
      <c r="B8" s="190">
        <v>0</v>
      </c>
      <c r="C8" s="504">
        <v>0</v>
      </c>
    </row>
    <row r="9" spans="1:3" ht="24.95" customHeight="1">
      <c r="A9" s="253" t="s">
        <v>66</v>
      </c>
      <c r="B9" s="190">
        <v>88</v>
      </c>
      <c r="C9" s="504">
        <v>54</v>
      </c>
    </row>
    <row r="10" spans="1:3" ht="24.95" customHeight="1">
      <c r="A10" s="253" t="s">
        <v>67</v>
      </c>
      <c r="B10" s="190">
        <v>12401</v>
      </c>
      <c r="C10" s="504">
        <v>610</v>
      </c>
    </row>
    <row r="11" spans="1:3" ht="24.95" customHeight="1">
      <c r="A11" s="253" t="s">
        <v>68</v>
      </c>
      <c r="B11" s="190">
        <v>33</v>
      </c>
      <c r="C11" s="504">
        <v>302</v>
      </c>
    </row>
    <row r="12" spans="1:3" ht="24.95" customHeight="1">
      <c r="A12" s="253" t="s">
        <v>69</v>
      </c>
      <c r="B12" s="190">
        <v>83310</v>
      </c>
      <c r="C12" s="504">
        <v>7444</v>
      </c>
    </row>
    <row r="13" spans="1:3" ht="24.95" customHeight="1">
      <c r="A13" s="253" t="s">
        <v>70</v>
      </c>
      <c r="B13" s="190">
        <v>18041</v>
      </c>
      <c r="C13" s="504">
        <v>1486</v>
      </c>
    </row>
    <row r="14" spans="1:3" ht="24.95" customHeight="1">
      <c r="A14" s="253" t="s">
        <v>71</v>
      </c>
      <c r="B14" s="190">
        <v>24</v>
      </c>
      <c r="C14" s="504">
        <v>17</v>
      </c>
    </row>
    <row r="15" spans="1:3" ht="24.95" customHeight="1">
      <c r="A15" s="253" t="s">
        <v>72</v>
      </c>
      <c r="B15" s="190">
        <v>927</v>
      </c>
      <c r="C15" s="504">
        <v>102</v>
      </c>
    </row>
    <row r="16" spans="1:3" ht="24.95" customHeight="1">
      <c r="A16" s="253" t="s">
        <v>73</v>
      </c>
      <c r="B16" s="190">
        <v>0</v>
      </c>
      <c r="C16" s="504">
        <v>0</v>
      </c>
    </row>
    <row r="17" spans="1:6" ht="24.95" customHeight="1">
      <c r="A17" s="253" t="s">
        <v>74</v>
      </c>
      <c r="B17" s="190">
        <v>70</v>
      </c>
      <c r="C17" s="504">
        <v>19</v>
      </c>
    </row>
    <row r="18" spans="1:6" ht="24.95" customHeight="1">
      <c r="A18" s="253" t="s">
        <v>75</v>
      </c>
      <c r="B18" s="190">
        <v>0</v>
      </c>
      <c r="C18" s="504">
        <v>0</v>
      </c>
    </row>
    <row r="19" spans="1:6" ht="24.95" customHeight="1">
      <c r="A19" s="253" t="s">
        <v>76</v>
      </c>
      <c r="B19" s="190">
        <v>262</v>
      </c>
      <c r="C19" s="505">
        <v>124</v>
      </c>
    </row>
    <row r="20" spans="1:6" ht="24.95" customHeight="1" thickBot="1">
      <c r="A20" s="254" t="s">
        <v>85</v>
      </c>
      <c r="B20" s="363">
        <v>129160</v>
      </c>
      <c r="C20" s="506">
        <v>11154</v>
      </c>
    </row>
    <row r="21" spans="1:6" s="402" customFormat="1"/>
    <row r="22" spans="1:6" s="539" customFormat="1" ht="18.75" customHeight="1">
      <c r="A22" s="1071" t="str">
        <f>"Anmerkungen. Datengrundlage: Volkshochschul-Statistik "&amp;Hilfswerte!B1&amp;"; Basis: "&amp;Tabelle1!$C$36&amp;" vhs."</f>
        <v>Anmerkungen. Datengrundlage: Volkshochschul-Statistik 2023; Basis: 822 vhs.</v>
      </c>
      <c r="B22" s="1071"/>
      <c r="C22" s="1071"/>
    </row>
    <row r="23" spans="1:6" s="402" customFormat="1"/>
    <row r="24" spans="1:6" s="402" customFormat="1">
      <c r="A24" s="547" t="s">
        <v>545</v>
      </c>
      <c r="B24" s="545"/>
      <c r="C24" s="545"/>
      <c r="D24" s="545"/>
      <c r="E24" s="545"/>
      <c r="F24" s="545"/>
    </row>
    <row r="25" spans="1:6" s="402" customFormat="1">
      <c r="A25" s="547" t="s">
        <v>546</v>
      </c>
      <c r="B25" s="545"/>
      <c r="C25" s="775" t="s">
        <v>541</v>
      </c>
      <c r="D25" s="775"/>
      <c r="E25" s="775"/>
    </row>
    <row r="26" spans="1:6" s="402" customFormat="1">
      <c r="A26" s="548"/>
      <c r="B26" s="545"/>
      <c r="C26" s="545"/>
      <c r="D26" s="545"/>
      <c r="E26" s="545"/>
      <c r="F26" s="545"/>
    </row>
    <row r="27" spans="1:6" s="402" customFormat="1">
      <c r="A27" s="766" t="s">
        <v>547</v>
      </c>
      <c r="B27" s="766"/>
      <c r="C27" s="766"/>
      <c r="D27" s="766"/>
      <c r="E27" s="766"/>
      <c r="F27" s="545"/>
    </row>
  </sheetData>
  <mergeCells count="6">
    <mergeCell ref="A27:E27"/>
    <mergeCell ref="A1:C1"/>
    <mergeCell ref="A2:A3"/>
    <mergeCell ref="B2:C2"/>
    <mergeCell ref="A22:C22"/>
    <mergeCell ref="C25:E25"/>
  </mergeCells>
  <conditionalFormatting sqref="A4:C20">
    <cfRule type="cellIs" dxfId="124" priority="1" stopIfTrue="1" operator="equal">
      <formula>0</formula>
    </cfRule>
  </conditionalFormatting>
  <hyperlinks>
    <hyperlink ref="C25" r:id="rId1" xr:uid="{66C4F2A2-9D8E-441B-892A-31A35C9932BC}"/>
    <hyperlink ref="C25:E25" r:id="rId2" display="http://dx.doi.org/10.4232/1.14582 " xr:uid="{F4617FFD-B28B-41EB-BBA6-834844486B3B}"/>
    <hyperlink ref="A27" r:id="rId3" display="Publikation und Tabellen stehen unter der Lizenz CC BY-SA DEED 4.0." xr:uid="{7D4E2BC7-2CB5-4E11-88A9-FDC7BB1A7350}"/>
    <hyperlink ref="A27:E27" r:id="rId4" display="Die Tabellen stehen unter der Lizenz CC BY-SA DEED 4.0." xr:uid="{12C9B296-D998-4815-8EA8-0A1BDDE33D72}"/>
  </hyperlinks>
  <pageMargins left="0.7" right="0.7" top="0.78740157499999996" bottom="0.78740157499999996" header="0.3" footer="0.3"/>
  <pageSetup paperSize="9" scale="80" orientation="portrait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5D70-ED0F-481C-A9FA-8106B80D874D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0.28515625" style="20" customWidth="1"/>
    <col min="2" max="2" width="8.28515625" style="20" customWidth="1"/>
    <col min="3" max="3" width="9" style="20" customWidth="1"/>
    <col min="4" max="5" width="8.28515625" style="20" customWidth="1"/>
    <col min="6" max="6" width="9" style="20" customWidth="1"/>
    <col min="7" max="8" width="8.28515625" style="20" customWidth="1"/>
    <col min="9" max="9" width="9" style="20" customWidth="1"/>
    <col min="10" max="11" width="8.28515625" style="20" customWidth="1"/>
    <col min="12" max="12" width="9" style="20" customWidth="1"/>
    <col min="13" max="13" width="8.28515625" style="20" customWidth="1"/>
    <col min="14" max="14" width="2.7109375" style="402" customWidth="1"/>
    <col min="15" max="16384" width="11.42578125" style="20"/>
  </cols>
  <sheetData>
    <row r="1" spans="1:13" ht="39.950000000000003" customHeight="1" thickBot="1">
      <c r="A1" s="845" t="str">
        <f>"Tabelle 25: Betreuungsleistungen; Leistungen für Schulen " &amp;Hilfswerte!B1</f>
        <v>Tabelle 25: Betreuungsleistungen; Leistungen für Schulen 2023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</row>
    <row r="2" spans="1:13" ht="27" customHeight="1">
      <c r="A2" s="806" t="s">
        <v>12</v>
      </c>
      <c r="B2" s="799" t="s">
        <v>24</v>
      </c>
      <c r="C2" s="799"/>
      <c r="D2" s="799"/>
      <c r="E2" s="799" t="s">
        <v>13</v>
      </c>
      <c r="F2" s="799"/>
      <c r="G2" s="799"/>
      <c r="H2" s="799"/>
      <c r="I2" s="799"/>
      <c r="J2" s="799"/>
      <c r="K2" s="799"/>
      <c r="L2" s="799"/>
      <c r="M2" s="879"/>
    </row>
    <row r="3" spans="1:13" ht="50.25" customHeight="1">
      <c r="A3" s="807"/>
      <c r="B3" s="874"/>
      <c r="C3" s="874"/>
      <c r="D3" s="881"/>
      <c r="E3" s="873" t="s">
        <v>308</v>
      </c>
      <c r="F3" s="793"/>
      <c r="G3" s="794"/>
      <c r="H3" s="873" t="s">
        <v>375</v>
      </c>
      <c r="I3" s="793"/>
      <c r="J3" s="794"/>
      <c r="K3" s="873" t="s">
        <v>401</v>
      </c>
      <c r="L3" s="793"/>
      <c r="M3" s="795"/>
    </row>
    <row r="4" spans="1:13" ht="38.25" customHeight="1">
      <c r="A4" s="808"/>
      <c r="B4" s="611" t="s">
        <v>309</v>
      </c>
      <c r="C4" s="582" t="s">
        <v>311</v>
      </c>
      <c r="D4" s="580" t="s">
        <v>310</v>
      </c>
      <c r="E4" s="611" t="s">
        <v>309</v>
      </c>
      <c r="F4" s="582" t="s">
        <v>311</v>
      </c>
      <c r="G4" s="580" t="s">
        <v>310</v>
      </c>
      <c r="H4" s="611" t="s">
        <v>309</v>
      </c>
      <c r="I4" s="582" t="s">
        <v>311</v>
      </c>
      <c r="J4" s="580" t="s">
        <v>310</v>
      </c>
      <c r="K4" s="611" t="s">
        <v>309</v>
      </c>
      <c r="L4" s="582" t="s">
        <v>311</v>
      </c>
      <c r="M4" s="584" t="s">
        <v>310</v>
      </c>
    </row>
    <row r="5" spans="1:13" ht="12.75" customHeight="1">
      <c r="A5" s="856" t="s">
        <v>61</v>
      </c>
      <c r="B5" s="338">
        <v>168</v>
      </c>
      <c r="C5" s="337">
        <v>67778</v>
      </c>
      <c r="D5" s="231">
        <v>2865</v>
      </c>
      <c r="E5" s="337">
        <v>58</v>
      </c>
      <c r="F5" s="337">
        <v>5495</v>
      </c>
      <c r="G5" s="231">
        <v>1316</v>
      </c>
      <c r="H5" s="338">
        <v>44</v>
      </c>
      <c r="I5" s="337">
        <v>10081</v>
      </c>
      <c r="J5" s="231">
        <v>237</v>
      </c>
      <c r="K5" s="337">
        <v>66</v>
      </c>
      <c r="L5" s="337">
        <v>52202</v>
      </c>
      <c r="M5" s="339">
        <v>1312</v>
      </c>
    </row>
    <row r="6" spans="1:13" ht="12.75" customHeight="1">
      <c r="A6" s="785"/>
      <c r="B6" s="340">
        <v>1</v>
      </c>
      <c r="C6" s="341">
        <v>1</v>
      </c>
      <c r="D6" s="342">
        <v>1</v>
      </c>
      <c r="E6" s="131">
        <v>0.34523999999999999</v>
      </c>
      <c r="F6" s="131">
        <v>8.1070000000000003E-2</v>
      </c>
      <c r="G6" s="189">
        <v>0.45934000000000003</v>
      </c>
      <c r="H6" s="198">
        <v>0.26190000000000002</v>
      </c>
      <c r="I6" s="131">
        <v>0.14874000000000001</v>
      </c>
      <c r="J6" s="189">
        <v>8.2720000000000002E-2</v>
      </c>
      <c r="K6" s="198">
        <v>0.39285999999999999</v>
      </c>
      <c r="L6" s="131">
        <v>0.77019000000000004</v>
      </c>
      <c r="M6" s="227">
        <v>0.45794000000000001</v>
      </c>
    </row>
    <row r="7" spans="1:13" ht="12.75" customHeight="1">
      <c r="A7" s="785" t="s">
        <v>62</v>
      </c>
      <c r="B7" s="190">
        <v>1013</v>
      </c>
      <c r="C7" s="181">
        <v>181882</v>
      </c>
      <c r="D7" s="191">
        <v>18362</v>
      </c>
      <c r="E7" s="181">
        <v>85</v>
      </c>
      <c r="F7" s="181">
        <v>34096</v>
      </c>
      <c r="G7" s="191">
        <v>1996</v>
      </c>
      <c r="H7" s="190">
        <v>12</v>
      </c>
      <c r="I7" s="181">
        <v>298</v>
      </c>
      <c r="J7" s="191">
        <v>64</v>
      </c>
      <c r="K7" s="190">
        <v>916</v>
      </c>
      <c r="L7" s="181">
        <v>147488</v>
      </c>
      <c r="M7" s="224">
        <v>16302</v>
      </c>
    </row>
    <row r="8" spans="1:13" ht="12.75" customHeight="1">
      <c r="A8" s="785"/>
      <c r="B8" s="340">
        <v>1</v>
      </c>
      <c r="C8" s="341">
        <v>1</v>
      </c>
      <c r="D8" s="342">
        <v>1</v>
      </c>
      <c r="E8" s="131">
        <v>8.3909999999999998E-2</v>
      </c>
      <c r="F8" s="131">
        <v>0.18745999999999999</v>
      </c>
      <c r="G8" s="189">
        <v>0.1087</v>
      </c>
      <c r="H8" s="198">
        <v>1.1849999999999999E-2</v>
      </c>
      <c r="I8" s="131">
        <v>1.64E-3</v>
      </c>
      <c r="J8" s="189">
        <v>3.49E-3</v>
      </c>
      <c r="K8" s="198">
        <v>0.90424000000000004</v>
      </c>
      <c r="L8" s="131">
        <v>0.81089999999999995</v>
      </c>
      <c r="M8" s="227">
        <v>0.88780999999999999</v>
      </c>
    </row>
    <row r="9" spans="1:13" ht="12.75" customHeight="1">
      <c r="A9" s="785" t="s">
        <v>63</v>
      </c>
      <c r="B9" s="190">
        <v>28</v>
      </c>
      <c r="C9" s="181">
        <v>5790</v>
      </c>
      <c r="D9" s="191">
        <v>603</v>
      </c>
      <c r="E9" s="181">
        <v>26</v>
      </c>
      <c r="F9" s="181">
        <v>4959</v>
      </c>
      <c r="G9" s="191">
        <v>567</v>
      </c>
      <c r="H9" s="190">
        <v>2</v>
      </c>
      <c r="I9" s="181">
        <v>831</v>
      </c>
      <c r="J9" s="191">
        <v>36</v>
      </c>
      <c r="K9" s="190">
        <v>0</v>
      </c>
      <c r="L9" s="181">
        <v>0</v>
      </c>
      <c r="M9" s="224">
        <v>0</v>
      </c>
    </row>
    <row r="10" spans="1:13" ht="12.75" customHeight="1">
      <c r="A10" s="785"/>
      <c r="B10" s="340">
        <v>1</v>
      </c>
      <c r="C10" s="341">
        <v>1</v>
      </c>
      <c r="D10" s="342">
        <v>1</v>
      </c>
      <c r="E10" s="131">
        <v>0.92857000000000001</v>
      </c>
      <c r="F10" s="131">
        <v>0.85648000000000002</v>
      </c>
      <c r="G10" s="189">
        <v>0.94030000000000002</v>
      </c>
      <c r="H10" s="198">
        <v>7.1429999999999993E-2</v>
      </c>
      <c r="I10" s="131">
        <v>0.14352000000000001</v>
      </c>
      <c r="J10" s="189">
        <v>5.9700000000000003E-2</v>
      </c>
      <c r="K10" s="198" t="s">
        <v>472</v>
      </c>
      <c r="L10" s="131" t="s">
        <v>472</v>
      </c>
      <c r="M10" s="227" t="s">
        <v>472</v>
      </c>
    </row>
    <row r="11" spans="1:13" ht="12.75" customHeight="1">
      <c r="A11" s="785" t="s">
        <v>64</v>
      </c>
      <c r="B11" s="190">
        <v>5</v>
      </c>
      <c r="C11" s="181">
        <v>810</v>
      </c>
      <c r="D11" s="191">
        <v>6</v>
      </c>
      <c r="E11" s="181">
        <v>5</v>
      </c>
      <c r="F11" s="181">
        <v>810</v>
      </c>
      <c r="G11" s="191">
        <v>6</v>
      </c>
      <c r="H11" s="190">
        <v>0</v>
      </c>
      <c r="I11" s="181">
        <v>0</v>
      </c>
      <c r="J11" s="191">
        <v>0</v>
      </c>
      <c r="K11" s="190">
        <v>0</v>
      </c>
      <c r="L11" s="181">
        <v>0</v>
      </c>
      <c r="M11" s="224">
        <v>0</v>
      </c>
    </row>
    <row r="12" spans="1:13" ht="12.75" customHeight="1">
      <c r="A12" s="785"/>
      <c r="B12" s="340">
        <v>1</v>
      </c>
      <c r="C12" s="341">
        <v>1</v>
      </c>
      <c r="D12" s="342">
        <v>1</v>
      </c>
      <c r="E12" s="131">
        <v>1</v>
      </c>
      <c r="F12" s="131">
        <v>1</v>
      </c>
      <c r="G12" s="189">
        <v>1</v>
      </c>
      <c r="H12" s="198" t="s">
        <v>472</v>
      </c>
      <c r="I12" s="131" t="s">
        <v>472</v>
      </c>
      <c r="J12" s="189" t="s">
        <v>472</v>
      </c>
      <c r="K12" s="198" t="s">
        <v>472</v>
      </c>
      <c r="L12" s="131" t="s">
        <v>472</v>
      </c>
      <c r="M12" s="227" t="s">
        <v>472</v>
      </c>
    </row>
    <row r="13" spans="1:13" ht="12.75" customHeight="1">
      <c r="A13" s="785" t="s">
        <v>65</v>
      </c>
      <c r="B13" s="190">
        <v>0</v>
      </c>
      <c r="C13" s="181">
        <v>0</v>
      </c>
      <c r="D13" s="191">
        <v>0</v>
      </c>
      <c r="E13" s="181">
        <v>0</v>
      </c>
      <c r="F13" s="181">
        <v>0</v>
      </c>
      <c r="G13" s="191">
        <v>0</v>
      </c>
      <c r="H13" s="190">
        <v>0</v>
      </c>
      <c r="I13" s="181">
        <v>0</v>
      </c>
      <c r="J13" s="191">
        <v>0</v>
      </c>
      <c r="K13" s="190">
        <v>0</v>
      </c>
      <c r="L13" s="181">
        <v>0</v>
      </c>
      <c r="M13" s="224">
        <v>0</v>
      </c>
    </row>
    <row r="14" spans="1:13" ht="12.75" customHeight="1">
      <c r="A14" s="785"/>
      <c r="B14" s="340" t="s">
        <v>472</v>
      </c>
      <c r="C14" s="341" t="s">
        <v>472</v>
      </c>
      <c r="D14" s="342" t="s">
        <v>472</v>
      </c>
      <c r="E14" s="131" t="s">
        <v>472</v>
      </c>
      <c r="F14" s="131" t="s">
        <v>472</v>
      </c>
      <c r="G14" s="189" t="s">
        <v>472</v>
      </c>
      <c r="H14" s="198" t="s">
        <v>472</v>
      </c>
      <c r="I14" s="131" t="s">
        <v>472</v>
      </c>
      <c r="J14" s="189" t="s">
        <v>472</v>
      </c>
      <c r="K14" s="198" t="s">
        <v>472</v>
      </c>
      <c r="L14" s="131" t="s">
        <v>472</v>
      </c>
      <c r="M14" s="227" t="s">
        <v>472</v>
      </c>
    </row>
    <row r="15" spans="1:13" ht="12.75" customHeight="1">
      <c r="A15" s="785" t="s">
        <v>66</v>
      </c>
      <c r="B15" s="190">
        <v>5</v>
      </c>
      <c r="C15" s="181">
        <v>243</v>
      </c>
      <c r="D15" s="191">
        <v>50</v>
      </c>
      <c r="E15" s="181">
        <v>5</v>
      </c>
      <c r="F15" s="181">
        <v>243</v>
      </c>
      <c r="G15" s="191">
        <v>50</v>
      </c>
      <c r="H15" s="190">
        <v>0</v>
      </c>
      <c r="I15" s="181">
        <v>0</v>
      </c>
      <c r="J15" s="191">
        <v>0</v>
      </c>
      <c r="K15" s="190">
        <v>0</v>
      </c>
      <c r="L15" s="181">
        <v>0</v>
      </c>
      <c r="M15" s="224">
        <v>0</v>
      </c>
    </row>
    <row r="16" spans="1:13" ht="12.75" customHeight="1">
      <c r="A16" s="785"/>
      <c r="B16" s="340">
        <v>1</v>
      </c>
      <c r="C16" s="341">
        <v>1</v>
      </c>
      <c r="D16" s="342">
        <v>1</v>
      </c>
      <c r="E16" s="131">
        <v>1</v>
      </c>
      <c r="F16" s="131">
        <v>1</v>
      </c>
      <c r="G16" s="189">
        <v>1</v>
      </c>
      <c r="H16" s="198" t="s">
        <v>472</v>
      </c>
      <c r="I16" s="131" t="s">
        <v>472</v>
      </c>
      <c r="J16" s="189" t="s">
        <v>472</v>
      </c>
      <c r="K16" s="198" t="s">
        <v>472</v>
      </c>
      <c r="L16" s="131" t="s">
        <v>472</v>
      </c>
      <c r="M16" s="227" t="s">
        <v>472</v>
      </c>
    </row>
    <row r="17" spans="1:13" ht="12.75" customHeight="1">
      <c r="A17" s="785" t="s">
        <v>67</v>
      </c>
      <c r="B17" s="190">
        <v>695</v>
      </c>
      <c r="C17" s="181">
        <v>31491</v>
      </c>
      <c r="D17" s="191">
        <v>3874</v>
      </c>
      <c r="E17" s="181">
        <v>34</v>
      </c>
      <c r="F17" s="181">
        <v>8879</v>
      </c>
      <c r="G17" s="191">
        <v>539</v>
      </c>
      <c r="H17" s="190">
        <v>35</v>
      </c>
      <c r="I17" s="181">
        <v>5371</v>
      </c>
      <c r="J17" s="191">
        <v>144</v>
      </c>
      <c r="K17" s="190">
        <v>626</v>
      </c>
      <c r="L17" s="181">
        <v>17241</v>
      </c>
      <c r="M17" s="224">
        <v>3191</v>
      </c>
    </row>
    <row r="18" spans="1:13" ht="12.75" customHeight="1">
      <c r="A18" s="785"/>
      <c r="B18" s="340">
        <v>1</v>
      </c>
      <c r="C18" s="341">
        <v>1</v>
      </c>
      <c r="D18" s="342">
        <v>1</v>
      </c>
      <c r="E18" s="131">
        <v>4.8919999999999998E-2</v>
      </c>
      <c r="F18" s="131">
        <v>0.28194999999999998</v>
      </c>
      <c r="G18" s="189">
        <v>0.13913</v>
      </c>
      <c r="H18" s="198">
        <v>5.0360000000000002E-2</v>
      </c>
      <c r="I18" s="131">
        <v>0.17055999999999999</v>
      </c>
      <c r="J18" s="189">
        <v>3.7170000000000002E-2</v>
      </c>
      <c r="K18" s="198">
        <v>0.90071999999999997</v>
      </c>
      <c r="L18" s="131">
        <v>0.54749000000000003</v>
      </c>
      <c r="M18" s="227">
        <v>0.82369999999999999</v>
      </c>
    </row>
    <row r="19" spans="1:13" ht="12.75" customHeight="1">
      <c r="A19" s="785" t="s">
        <v>68</v>
      </c>
      <c r="B19" s="190">
        <v>234</v>
      </c>
      <c r="C19" s="181">
        <v>3590</v>
      </c>
      <c r="D19" s="191">
        <v>4183</v>
      </c>
      <c r="E19" s="181">
        <v>1</v>
      </c>
      <c r="F19" s="181">
        <v>12</v>
      </c>
      <c r="G19" s="191">
        <v>16</v>
      </c>
      <c r="H19" s="190">
        <v>0</v>
      </c>
      <c r="I19" s="181">
        <v>0</v>
      </c>
      <c r="J19" s="191">
        <v>0</v>
      </c>
      <c r="K19" s="190">
        <v>233</v>
      </c>
      <c r="L19" s="181">
        <v>3578</v>
      </c>
      <c r="M19" s="224">
        <v>4167</v>
      </c>
    </row>
    <row r="20" spans="1:13" ht="12.75" customHeight="1">
      <c r="A20" s="785"/>
      <c r="B20" s="340">
        <v>1</v>
      </c>
      <c r="C20" s="341">
        <v>1</v>
      </c>
      <c r="D20" s="342">
        <v>1</v>
      </c>
      <c r="E20" s="131">
        <v>4.2700000000000004E-3</v>
      </c>
      <c r="F20" s="131">
        <v>3.3400000000000001E-3</v>
      </c>
      <c r="G20" s="189">
        <v>3.8300000000000001E-3</v>
      </c>
      <c r="H20" s="198" t="s">
        <v>472</v>
      </c>
      <c r="I20" s="131" t="s">
        <v>472</v>
      </c>
      <c r="J20" s="189" t="s">
        <v>472</v>
      </c>
      <c r="K20" s="198">
        <v>0.99573</v>
      </c>
      <c r="L20" s="131">
        <v>0.99665999999999999</v>
      </c>
      <c r="M20" s="227">
        <v>0.99617</v>
      </c>
    </row>
    <row r="21" spans="1:13" ht="12.75" customHeight="1">
      <c r="A21" s="785" t="s">
        <v>69</v>
      </c>
      <c r="B21" s="190">
        <v>310</v>
      </c>
      <c r="C21" s="181">
        <v>72829</v>
      </c>
      <c r="D21" s="191">
        <v>4289</v>
      </c>
      <c r="E21" s="181">
        <v>180</v>
      </c>
      <c r="F21" s="181">
        <v>50618</v>
      </c>
      <c r="G21" s="191">
        <v>3025</v>
      </c>
      <c r="H21" s="190">
        <v>16</v>
      </c>
      <c r="I21" s="181">
        <v>4212</v>
      </c>
      <c r="J21" s="191">
        <v>117</v>
      </c>
      <c r="K21" s="190">
        <v>114</v>
      </c>
      <c r="L21" s="181">
        <v>17999</v>
      </c>
      <c r="M21" s="224">
        <v>1147</v>
      </c>
    </row>
    <row r="22" spans="1:13" ht="12.75" customHeight="1">
      <c r="A22" s="785"/>
      <c r="B22" s="340">
        <v>1</v>
      </c>
      <c r="C22" s="341">
        <v>1</v>
      </c>
      <c r="D22" s="342">
        <v>1</v>
      </c>
      <c r="E22" s="131">
        <v>0.58065</v>
      </c>
      <c r="F22" s="131">
        <v>0.69503000000000004</v>
      </c>
      <c r="G22" s="189">
        <v>0.70528999999999997</v>
      </c>
      <c r="H22" s="198">
        <v>5.1610000000000003E-2</v>
      </c>
      <c r="I22" s="131">
        <v>5.7829999999999999E-2</v>
      </c>
      <c r="J22" s="189">
        <v>2.7279999999999999E-2</v>
      </c>
      <c r="K22" s="198">
        <v>0.36774000000000001</v>
      </c>
      <c r="L22" s="131">
        <v>0.24714</v>
      </c>
      <c r="M22" s="227">
        <v>0.26743</v>
      </c>
    </row>
    <row r="23" spans="1:13" ht="12.75" customHeight="1">
      <c r="A23" s="785" t="s">
        <v>70</v>
      </c>
      <c r="B23" s="190">
        <v>1113</v>
      </c>
      <c r="C23" s="181">
        <v>445425</v>
      </c>
      <c r="D23" s="191">
        <v>21388</v>
      </c>
      <c r="E23" s="181">
        <v>377</v>
      </c>
      <c r="F23" s="181">
        <v>56875</v>
      </c>
      <c r="G23" s="191">
        <v>5848</v>
      </c>
      <c r="H23" s="190">
        <v>20</v>
      </c>
      <c r="I23" s="181">
        <v>4225</v>
      </c>
      <c r="J23" s="191">
        <v>153</v>
      </c>
      <c r="K23" s="190">
        <v>716</v>
      </c>
      <c r="L23" s="181">
        <v>384325</v>
      </c>
      <c r="M23" s="224">
        <v>15387</v>
      </c>
    </row>
    <row r="24" spans="1:13" ht="12.75" customHeight="1">
      <c r="A24" s="785"/>
      <c r="B24" s="340">
        <v>1</v>
      </c>
      <c r="C24" s="341">
        <v>1</v>
      </c>
      <c r="D24" s="342">
        <v>1</v>
      </c>
      <c r="E24" s="131">
        <v>0.33872000000000002</v>
      </c>
      <c r="F24" s="131">
        <v>0.12769</v>
      </c>
      <c r="G24" s="189">
        <v>0.27342</v>
      </c>
      <c r="H24" s="198">
        <v>1.797E-2</v>
      </c>
      <c r="I24" s="131">
        <v>9.4900000000000002E-3</v>
      </c>
      <c r="J24" s="189">
        <v>7.1500000000000001E-3</v>
      </c>
      <c r="K24" s="198">
        <v>0.64331000000000005</v>
      </c>
      <c r="L24" s="131">
        <v>0.86282999999999999</v>
      </c>
      <c r="M24" s="227">
        <v>0.71941999999999995</v>
      </c>
    </row>
    <row r="25" spans="1:13" ht="12.75" customHeight="1">
      <c r="A25" s="785" t="s">
        <v>71</v>
      </c>
      <c r="B25" s="190">
        <v>871</v>
      </c>
      <c r="C25" s="181">
        <v>49074</v>
      </c>
      <c r="D25" s="191">
        <v>7237</v>
      </c>
      <c r="E25" s="181">
        <v>101</v>
      </c>
      <c r="F25" s="181">
        <v>2466</v>
      </c>
      <c r="G25" s="191">
        <v>1868</v>
      </c>
      <c r="H25" s="190">
        <v>1</v>
      </c>
      <c r="I25" s="181">
        <v>250</v>
      </c>
      <c r="J25" s="191">
        <v>10</v>
      </c>
      <c r="K25" s="190">
        <v>769</v>
      </c>
      <c r="L25" s="181">
        <v>46358</v>
      </c>
      <c r="M25" s="224">
        <v>5359</v>
      </c>
    </row>
    <row r="26" spans="1:13" ht="12.75" customHeight="1">
      <c r="A26" s="785"/>
      <c r="B26" s="340">
        <v>1</v>
      </c>
      <c r="C26" s="341">
        <v>1</v>
      </c>
      <c r="D26" s="342">
        <v>1</v>
      </c>
      <c r="E26" s="131">
        <v>0.11595999999999999</v>
      </c>
      <c r="F26" s="131">
        <v>5.0250000000000003E-2</v>
      </c>
      <c r="G26" s="189">
        <v>0.25812000000000002</v>
      </c>
      <c r="H26" s="198">
        <v>1.15E-3</v>
      </c>
      <c r="I26" s="131">
        <v>5.0899999999999999E-3</v>
      </c>
      <c r="J26" s="189">
        <v>1.3799999999999999E-3</v>
      </c>
      <c r="K26" s="198">
        <v>0.88288999999999995</v>
      </c>
      <c r="L26" s="131">
        <v>0.94466000000000006</v>
      </c>
      <c r="M26" s="227">
        <v>0.74050000000000005</v>
      </c>
    </row>
    <row r="27" spans="1:13" ht="12.75" customHeight="1">
      <c r="A27" s="785" t="s">
        <v>72</v>
      </c>
      <c r="B27" s="190">
        <v>2</v>
      </c>
      <c r="C27" s="181">
        <v>1072</v>
      </c>
      <c r="D27" s="191">
        <v>768</v>
      </c>
      <c r="E27" s="181">
        <v>2</v>
      </c>
      <c r="F27" s="181">
        <v>1072</v>
      </c>
      <c r="G27" s="191">
        <v>768</v>
      </c>
      <c r="H27" s="190">
        <v>0</v>
      </c>
      <c r="I27" s="181">
        <v>0</v>
      </c>
      <c r="J27" s="191">
        <v>0</v>
      </c>
      <c r="K27" s="190">
        <v>0</v>
      </c>
      <c r="L27" s="181">
        <v>0</v>
      </c>
      <c r="M27" s="224">
        <v>0</v>
      </c>
    </row>
    <row r="28" spans="1:13" ht="12.75" customHeight="1">
      <c r="A28" s="785"/>
      <c r="B28" s="340">
        <v>1</v>
      </c>
      <c r="C28" s="341">
        <v>1</v>
      </c>
      <c r="D28" s="342">
        <v>1</v>
      </c>
      <c r="E28" s="131">
        <v>1</v>
      </c>
      <c r="F28" s="131">
        <v>1</v>
      </c>
      <c r="G28" s="189">
        <v>1</v>
      </c>
      <c r="H28" s="198" t="s">
        <v>472</v>
      </c>
      <c r="I28" s="131" t="s">
        <v>472</v>
      </c>
      <c r="J28" s="189" t="s">
        <v>472</v>
      </c>
      <c r="K28" s="198" t="s">
        <v>472</v>
      </c>
      <c r="L28" s="131" t="s">
        <v>472</v>
      </c>
      <c r="M28" s="227" t="s">
        <v>472</v>
      </c>
    </row>
    <row r="29" spans="1:13" ht="12.75" customHeight="1">
      <c r="A29" s="785" t="s">
        <v>73</v>
      </c>
      <c r="B29" s="190">
        <v>8</v>
      </c>
      <c r="C29" s="181">
        <v>235</v>
      </c>
      <c r="D29" s="191">
        <v>45</v>
      </c>
      <c r="E29" s="181">
        <v>8</v>
      </c>
      <c r="F29" s="181">
        <v>235</v>
      </c>
      <c r="G29" s="191">
        <v>45</v>
      </c>
      <c r="H29" s="190">
        <v>0</v>
      </c>
      <c r="I29" s="181">
        <v>0</v>
      </c>
      <c r="J29" s="191">
        <v>0</v>
      </c>
      <c r="K29" s="190">
        <v>0</v>
      </c>
      <c r="L29" s="181">
        <v>0</v>
      </c>
      <c r="M29" s="224">
        <v>0</v>
      </c>
    </row>
    <row r="30" spans="1:13" ht="12.75" customHeight="1">
      <c r="A30" s="785"/>
      <c r="B30" s="340">
        <v>1</v>
      </c>
      <c r="C30" s="341">
        <v>1</v>
      </c>
      <c r="D30" s="342">
        <v>1</v>
      </c>
      <c r="E30" s="131">
        <v>1</v>
      </c>
      <c r="F30" s="131">
        <v>1</v>
      </c>
      <c r="G30" s="189">
        <v>1</v>
      </c>
      <c r="H30" s="198" t="s">
        <v>472</v>
      </c>
      <c r="I30" s="131" t="s">
        <v>472</v>
      </c>
      <c r="J30" s="189" t="s">
        <v>472</v>
      </c>
      <c r="K30" s="198" t="s">
        <v>472</v>
      </c>
      <c r="L30" s="131" t="s">
        <v>472</v>
      </c>
      <c r="M30" s="227" t="s">
        <v>472</v>
      </c>
    </row>
    <row r="31" spans="1:13" ht="12.75" customHeight="1">
      <c r="A31" s="785" t="s">
        <v>74</v>
      </c>
      <c r="B31" s="190">
        <v>14</v>
      </c>
      <c r="C31" s="181">
        <v>896</v>
      </c>
      <c r="D31" s="191">
        <v>144</v>
      </c>
      <c r="E31" s="181">
        <v>8</v>
      </c>
      <c r="F31" s="181">
        <v>496</v>
      </c>
      <c r="G31" s="191">
        <v>96</v>
      </c>
      <c r="H31" s="190">
        <v>0</v>
      </c>
      <c r="I31" s="181">
        <v>0</v>
      </c>
      <c r="J31" s="191">
        <v>0</v>
      </c>
      <c r="K31" s="190">
        <v>6</v>
      </c>
      <c r="L31" s="181">
        <v>400</v>
      </c>
      <c r="M31" s="224">
        <v>48</v>
      </c>
    </row>
    <row r="32" spans="1:13" ht="12.75" customHeight="1">
      <c r="A32" s="785"/>
      <c r="B32" s="340">
        <v>1</v>
      </c>
      <c r="C32" s="341">
        <v>1</v>
      </c>
      <c r="D32" s="342">
        <v>1</v>
      </c>
      <c r="E32" s="131">
        <v>0.57142999999999999</v>
      </c>
      <c r="F32" s="131">
        <v>0.55357000000000001</v>
      </c>
      <c r="G32" s="189">
        <v>0.66666999999999998</v>
      </c>
      <c r="H32" s="198" t="s">
        <v>472</v>
      </c>
      <c r="I32" s="131" t="s">
        <v>472</v>
      </c>
      <c r="J32" s="189" t="s">
        <v>472</v>
      </c>
      <c r="K32" s="198">
        <v>0.42857000000000001</v>
      </c>
      <c r="L32" s="131">
        <v>0.44642999999999999</v>
      </c>
      <c r="M32" s="227">
        <v>0.33333000000000002</v>
      </c>
    </row>
    <row r="33" spans="1:13" ht="12.75" customHeight="1">
      <c r="A33" s="785" t="s">
        <v>75</v>
      </c>
      <c r="B33" s="190">
        <v>1470</v>
      </c>
      <c r="C33" s="181">
        <v>53619</v>
      </c>
      <c r="D33" s="191">
        <v>23725</v>
      </c>
      <c r="E33" s="181">
        <v>14</v>
      </c>
      <c r="F33" s="181">
        <v>868</v>
      </c>
      <c r="G33" s="191">
        <v>171</v>
      </c>
      <c r="H33" s="190">
        <v>23</v>
      </c>
      <c r="I33" s="181">
        <v>6141</v>
      </c>
      <c r="J33" s="191">
        <v>153</v>
      </c>
      <c r="K33" s="190">
        <v>1433</v>
      </c>
      <c r="L33" s="181">
        <v>46610</v>
      </c>
      <c r="M33" s="224">
        <v>23401</v>
      </c>
    </row>
    <row r="34" spans="1:13" ht="12.75" customHeight="1">
      <c r="A34" s="785"/>
      <c r="B34" s="340">
        <v>1</v>
      </c>
      <c r="C34" s="341">
        <v>1</v>
      </c>
      <c r="D34" s="342">
        <v>1</v>
      </c>
      <c r="E34" s="131">
        <v>9.5200000000000007E-3</v>
      </c>
      <c r="F34" s="131">
        <v>1.619E-2</v>
      </c>
      <c r="G34" s="189">
        <v>7.2100000000000003E-3</v>
      </c>
      <c r="H34" s="198">
        <v>1.5650000000000001E-2</v>
      </c>
      <c r="I34" s="131">
        <v>0.11453000000000001</v>
      </c>
      <c r="J34" s="189">
        <v>6.45E-3</v>
      </c>
      <c r="K34" s="198">
        <v>0.97482999999999997</v>
      </c>
      <c r="L34" s="131">
        <v>0.86928000000000005</v>
      </c>
      <c r="M34" s="227">
        <v>0.98633999999999999</v>
      </c>
    </row>
    <row r="35" spans="1:13" ht="12.75" customHeight="1">
      <c r="A35" s="805" t="s">
        <v>76</v>
      </c>
      <c r="B35" s="190">
        <v>4</v>
      </c>
      <c r="C35" s="181">
        <v>353</v>
      </c>
      <c r="D35" s="191">
        <v>76</v>
      </c>
      <c r="E35" s="181">
        <v>1</v>
      </c>
      <c r="F35" s="181">
        <v>275</v>
      </c>
      <c r="G35" s="191">
        <v>15</v>
      </c>
      <c r="H35" s="190">
        <v>0</v>
      </c>
      <c r="I35" s="181">
        <v>0</v>
      </c>
      <c r="J35" s="191">
        <v>0</v>
      </c>
      <c r="K35" s="190">
        <v>3</v>
      </c>
      <c r="L35" s="181">
        <v>78</v>
      </c>
      <c r="M35" s="224">
        <v>61</v>
      </c>
    </row>
    <row r="36" spans="1:13" ht="12.75" customHeight="1">
      <c r="A36" s="787"/>
      <c r="B36" s="343">
        <v>1</v>
      </c>
      <c r="C36" s="344">
        <v>1</v>
      </c>
      <c r="D36" s="345">
        <v>1</v>
      </c>
      <c r="E36" s="138">
        <v>0.25</v>
      </c>
      <c r="F36" s="138">
        <v>0.77903999999999995</v>
      </c>
      <c r="G36" s="193">
        <v>0.19736999999999999</v>
      </c>
      <c r="H36" s="137" t="s">
        <v>472</v>
      </c>
      <c r="I36" s="138" t="s">
        <v>472</v>
      </c>
      <c r="J36" s="193" t="s">
        <v>472</v>
      </c>
      <c r="K36" s="131">
        <v>0.75</v>
      </c>
      <c r="L36" s="131">
        <v>0.22095999999999999</v>
      </c>
      <c r="M36" s="346">
        <v>0.80262999999999995</v>
      </c>
    </row>
    <row r="37" spans="1:13" ht="12.75" customHeight="1">
      <c r="A37" s="838" t="s">
        <v>85</v>
      </c>
      <c r="B37" s="183">
        <v>5940</v>
      </c>
      <c r="C37" s="184">
        <v>915087</v>
      </c>
      <c r="D37" s="194">
        <v>87615</v>
      </c>
      <c r="E37" s="184">
        <v>905</v>
      </c>
      <c r="F37" s="184">
        <v>167399</v>
      </c>
      <c r="G37" s="194">
        <v>16326</v>
      </c>
      <c r="H37" s="184">
        <v>153</v>
      </c>
      <c r="I37" s="184">
        <v>31409</v>
      </c>
      <c r="J37" s="184">
        <v>914</v>
      </c>
      <c r="K37" s="183">
        <v>4882</v>
      </c>
      <c r="L37" s="184">
        <v>716279</v>
      </c>
      <c r="M37" s="230">
        <v>70375</v>
      </c>
    </row>
    <row r="38" spans="1:13" ht="12.75" customHeight="1" thickBot="1">
      <c r="A38" s="839"/>
      <c r="B38" s="347">
        <v>1</v>
      </c>
      <c r="C38" s="348">
        <v>1</v>
      </c>
      <c r="D38" s="349">
        <v>1</v>
      </c>
      <c r="E38" s="350">
        <v>0.15236</v>
      </c>
      <c r="F38" s="350">
        <v>0.18293000000000001</v>
      </c>
      <c r="G38" s="351">
        <v>0.18634000000000001</v>
      </c>
      <c r="H38" s="352">
        <v>2.5760000000000002E-2</v>
      </c>
      <c r="I38" s="350">
        <v>3.4320000000000003E-2</v>
      </c>
      <c r="J38" s="350">
        <v>1.043E-2</v>
      </c>
      <c r="K38" s="352">
        <v>0.82189000000000001</v>
      </c>
      <c r="L38" s="350">
        <v>0.78273999999999999</v>
      </c>
      <c r="M38" s="353">
        <v>0.80323</v>
      </c>
    </row>
    <row r="39" spans="1:13" s="402" customFormat="1"/>
    <row r="40" spans="1:13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3" s="402" customFormat="1">
      <c r="A41" s="681"/>
      <c r="B41" s="681"/>
      <c r="C41" s="681"/>
      <c r="D41" s="681"/>
      <c r="E41" s="681"/>
      <c r="F41" s="681"/>
      <c r="G41" s="681"/>
      <c r="H41" s="681"/>
      <c r="I41" s="681"/>
      <c r="J41" s="681"/>
      <c r="K41" s="681"/>
      <c r="L41" s="681"/>
      <c r="M41" s="681"/>
    </row>
    <row r="42" spans="1:13" s="402" customFormat="1">
      <c r="A42" s="547" t="s">
        <v>545</v>
      </c>
      <c r="B42" s="545"/>
      <c r="C42" s="545"/>
      <c r="D42" s="545"/>
      <c r="E42" s="545"/>
      <c r="F42" s="545"/>
    </row>
    <row r="43" spans="1:13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13" s="402" customFormat="1">
      <c r="A44" s="548"/>
      <c r="B44" s="545"/>
      <c r="C44" s="545"/>
      <c r="D44" s="545"/>
      <c r="E44" s="545"/>
      <c r="F44" s="545"/>
    </row>
    <row r="45" spans="1:13" s="402" customFormat="1">
      <c r="A45" s="766" t="s">
        <v>547</v>
      </c>
      <c r="B45" s="766"/>
      <c r="C45" s="766"/>
      <c r="D45" s="766"/>
      <c r="E45" s="766"/>
      <c r="F45" s="545"/>
    </row>
  </sheetData>
  <mergeCells count="26">
    <mergeCell ref="A45:E45"/>
    <mergeCell ref="A5:A6"/>
    <mergeCell ref="A7:A8"/>
    <mergeCell ref="A9:A10"/>
    <mergeCell ref="A11:A12"/>
    <mergeCell ref="A13:A14"/>
    <mergeCell ref="A15:A16"/>
    <mergeCell ref="A27:A28"/>
    <mergeCell ref="A25:A26"/>
    <mergeCell ref="A17:A18"/>
    <mergeCell ref="A19:A20"/>
    <mergeCell ref="E43:G43"/>
    <mergeCell ref="A21:A22"/>
    <mergeCell ref="A29:A30"/>
    <mergeCell ref="A31:A32"/>
    <mergeCell ref="A33:A34"/>
    <mergeCell ref="A35:A36"/>
    <mergeCell ref="A37:A38"/>
    <mergeCell ref="A23:A24"/>
    <mergeCell ref="H3:J3"/>
    <mergeCell ref="A1:M1"/>
    <mergeCell ref="A2:A4"/>
    <mergeCell ref="B2:D3"/>
    <mergeCell ref="E2:M2"/>
    <mergeCell ref="E3:G3"/>
    <mergeCell ref="K3:M3"/>
  </mergeCells>
  <conditionalFormatting sqref="A6 A8 A10 A12 A14 A16 A18 A20 A22 A24 A26 A28 A30 A32 A34 A36">
    <cfRule type="cellIs" dxfId="123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122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21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120" priority="1" stopIfTrue="1" operator="lessThan">
      <formula>0.0005</formula>
    </cfRule>
  </conditionalFormatting>
  <hyperlinks>
    <hyperlink ref="E43" r:id="rId1" xr:uid="{52996620-B339-480D-BB53-3A322364F4F4}"/>
    <hyperlink ref="E43:G43" r:id="rId2" display="http://dx.doi.org/10.4232/1.14582 " xr:uid="{E9FA2E84-5814-40AF-A0DB-5F557104BA94}"/>
    <hyperlink ref="A45" r:id="rId3" display="Publikation und Tabellen stehen unter der Lizenz CC BY-SA DEED 4.0." xr:uid="{54DC7078-8043-4077-95BF-1AB30F52BBDE}"/>
    <hyperlink ref="A45:E45" r:id="rId4" display="Die Tabellen stehen unter der Lizenz CC BY-SA DEED 4.0." xr:uid="{6DD56B3F-D9CA-4877-A050-6BF2076D6B24}"/>
  </hyperlinks>
  <pageMargins left="0.7" right="0.7" top="0.78740157499999996" bottom="0.78740157499999996" header="0.3" footer="0.3"/>
  <pageSetup paperSize="9" scale="77" orientation="portrait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507D-145E-4DF8-B507-63D97222D8CF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18.85546875" style="20" customWidth="1"/>
    <col min="2" max="3" width="27.42578125" style="20" customWidth="1"/>
    <col min="4" max="4" width="11.42578125" style="402"/>
    <col min="5" max="5" width="25.7109375" style="402" customWidth="1"/>
    <col min="6" max="16384" width="11.42578125" style="20"/>
  </cols>
  <sheetData>
    <row r="1" spans="1:3" ht="39.950000000000003" customHeight="1" thickBot="1">
      <c r="A1" s="788" t="str">
        <f>"Tabelle 26: Lernförderung " &amp;Hilfswerte!B1</f>
        <v>Tabelle 26: Lernförderung 2023</v>
      </c>
      <c r="B1" s="788"/>
      <c r="C1" s="788"/>
    </row>
    <row r="2" spans="1:3" ht="27.75" customHeight="1">
      <c r="A2" s="806" t="s">
        <v>12</v>
      </c>
      <c r="B2" s="864" t="s">
        <v>312</v>
      </c>
      <c r="C2" s="797"/>
    </row>
    <row r="3" spans="1:3" ht="27.75" customHeight="1">
      <c r="A3" s="808"/>
      <c r="B3" s="648" t="s">
        <v>88</v>
      </c>
      <c r="C3" s="649" t="s">
        <v>313</v>
      </c>
    </row>
    <row r="4" spans="1:3" ht="24.95" customHeight="1">
      <c r="A4" s="78" t="s">
        <v>61</v>
      </c>
      <c r="B4" s="364">
        <v>5837</v>
      </c>
      <c r="C4" s="507">
        <v>216</v>
      </c>
    </row>
    <row r="5" spans="1:3" ht="24.95" customHeight="1">
      <c r="A5" s="253" t="s">
        <v>62</v>
      </c>
      <c r="B5" s="354">
        <v>100582</v>
      </c>
      <c r="C5" s="508">
        <v>6318</v>
      </c>
    </row>
    <row r="6" spans="1:3" ht="24.95" customHeight="1">
      <c r="A6" s="253" t="s">
        <v>63</v>
      </c>
      <c r="B6" s="354">
        <v>0</v>
      </c>
      <c r="C6" s="508">
        <v>0</v>
      </c>
    </row>
    <row r="7" spans="1:3" ht="24.95" customHeight="1">
      <c r="A7" s="253" t="s">
        <v>64</v>
      </c>
      <c r="B7" s="354">
        <v>9485</v>
      </c>
      <c r="C7" s="508">
        <v>477</v>
      </c>
    </row>
    <row r="8" spans="1:3" ht="24.95" customHeight="1">
      <c r="A8" s="253" t="s">
        <v>65</v>
      </c>
      <c r="B8" s="354">
        <v>0</v>
      </c>
      <c r="C8" s="508">
        <v>0</v>
      </c>
    </row>
    <row r="9" spans="1:3" ht="24.95" customHeight="1">
      <c r="A9" s="253" t="s">
        <v>66</v>
      </c>
      <c r="B9" s="354">
        <v>0</v>
      </c>
      <c r="C9" s="508">
        <v>0</v>
      </c>
    </row>
    <row r="10" spans="1:3" ht="24.95" customHeight="1">
      <c r="A10" s="253" t="s">
        <v>67</v>
      </c>
      <c r="B10" s="354">
        <v>7572</v>
      </c>
      <c r="C10" s="508">
        <v>2491</v>
      </c>
    </row>
    <row r="11" spans="1:3" ht="24.95" customHeight="1">
      <c r="A11" s="253" t="s">
        <v>68</v>
      </c>
      <c r="B11" s="354">
        <v>0</v>
      </c>
      <c r="C11" s="508">
        <v>0</v>
      </c>
    </row>
    <row r="12" spans="1:3" ht="24.95" customHeight="1">
      <c r="A12" s="253" t="s">
        <v>69</v>
      </c>
      <c r="B12" s="354">
        <v>318253</v>
      </c>
      <c r="C12" s="508">
        <v>18257</v>
      </c>
    </row>
    <row r="13" spans="1:3" ht="24.95" customHeight="1">
      <c r="A13" s="253" t="s">
        <v>70</v>
      </c>
      <c r="B13" s="354">
        <v>43557</v>
      </c>
      <c r="C13" s="508">
        <v>5992</v>
      </c>
    </row>
    <row r="14" spans="1:3" ht="24.95" customHeight="1">
      <c r="A14" s="253" t="s">
        <v>71</v>
      </c>
      <c r="B14" s="354">
        <v>14677</v>
      </c>
      <c r="C14" s="508">
        <v>1848</v>
      </c>
    </row>
    <row r="15" spans="1:3" ht="24.95" customHeight="1">
      <c r="A15" s="253" t="s">
        <v>72</v>
      </c>
      <c r="B15" s="354">
        <v>0</v>
      </c>
      <c r="C15" s="508">
        <v>0</v>
      </c>
    </row>
    <row r="16" spans="1:3" ht="24.95" customHeight="1">
      <c r="A16" s="253" t="s">
        <v>73</v>
      </c>
      <c r="B16" s="354">
        <v>0</v>
      </c>
      <c r="C16" s="508">
        <v>0</v>
      </c>
    </row>
    <row r="17" spans="1:5" ht="24.95" customHeight="1">
      <c r="A17" s="253" t="s">
        <v>74</v>
      </c>
      <c r="B17" s="354">
        <v>82</v>
      </c>
      <c r="C17" s="508">
        <v>86</v>
      </c>
    </row>
    <row r="18" spans="1:5" ht="24.95" customHeight="1">
      <c r="A18" s="253" t="s">
        <v>75</v>
      </c>
      <c r="B18" s="354">
        <v>6767</v>
      </c>
      <c r="C18" s="508">
        <v>803</v>
      </c>
    </row>
    <row r="19" spans="1:5" ht="24.95" customHeight="1">
      <c r="A19" s="253" t="s">
        <v>76</v>
      </c>
      <c r="B19" s="354">
        <v>14033</v>
      </c>
      <c r="C19" s="508">
        <v>520</v>
      </c>
    </row>
    <row r="20" spans="1:5" ht="24.95" customHeight="1" thickBot="1">
      <c r="A20" s="254" t="s">
        <v>85</v>
      </c>
      <c r="B20" s="365">
        <v>520845</v>
      </c>
      <c r="C20" s="509">
        <v>37008</v>
      </c>
    </row>
    <row r="21" spans="1:5" s="402" customFormat="1"/>
    <row r="22" spans="1:5" s="539" customFormat="1" ht="18.75" customHeight="1">
      <c r="A22" s="1071" t="str">
        <f>"Anmerkungen. Datengrundlage: Volkshochschul-Statistik "&amp;Hilfswerte!B1&amp;"; Basis: "&amp;Tabelle1!$C$36&amp;" vhs."</f>
        <v>Anmerkungen. Datengrundlage: Volkshochschul-Statistik 2023; Basis: 822 vhs.</v>
      </c>
      <c r="B22" s="1071"/>
      <c r="C22" s="1071"/>
    </row>
    <row r="23" spans="1:5" s="402" customFormat="1"/>
    <row r="24" spans="1:5" s="402" customFormat="1">
      <c r="A24" s="547" t="s">
        <v>545</v>
      </c>
      <c r="B24" s="545"/>
      <c r="C24" s="545"/>
      <c r="D24" s="545"/>
      <c r="E24" s="545"/>
    </row>
    <row r="25" spans="1:5" s="402" customFormat="1">
      <c r="A25" s="547" t="s">
        <v>546</v>
      </c>
      <c r="B25" s="545"/>
      <c r="C25" s="775" t="s">
        <v>541</v>
      </c>
      <c r="D25" s="775"/>
      <c r="E25" s="775"/>
    </row>
    <row r="26" spans="1:5" s="402" customFormat="1">
      <c r="A26" s="548"/>
      <c r="B26" s="545"/>
      <c r="C26" s="545"/>
      <c r="D26" s="545"/>
      <c r="E26" s="545"/>
    </row>
    <row r="27" spans="1:5" s="402" customFormat="1">
      <c r="A27" s="766" t="s">
        <v>547</v>
      </c>
      <c r="B27" s="766"/>
      <c r="C27" s="766"/>
      <c r="D27" s="766"/>
      <c r="E27" s="766"/>
    </row>
  </sheetData>
  <mergeCells count="6">
    <mergeCell ref="A27:E27"/>
    <mergeCell ref="A1:C1"/>
    <mergeCell ref="A2:A3"/>
    <mergeCell ref="B2:C2"/>
    <mergeCell ref="A22:C22"/>
    <mergeCell ref="C25:E25"/>
  </mergeCells>
  <conditionalFormatting sqref="A4:C20">
    <cfRule type="cellIs" dxfId="119" priority="1" stopIfTrue="1" operator="equal">
      <formula>0</formula>
    </cfRule>
  </conditionalFormatting>
  <hyperlinks>
    <hyperlink ref="C25" r:id="rId1" xr:uid="{B291A387-8A09-4FE8-B375-B62EB6D4AE2F}"/>
    <hyperlink ref="C25:E25" r:id="rId2" display="http://dx.doi.org/10.4232/1.14582 " xr:uid="{F02C82A8-328D-4DF4-B58B-C288AC067E6A}"/>
    <hyperlink ref="A27" r:id="rId3" display="Publikation und Tabellen stehen unter der Lizenz CC BY-SA DEED 4.0." xr:uid="{489EA523-7F74-4146-9658-6F277C911A9F}"/>
    <hyperlink ref="A27:E27" r:id="rId4" display="Die Tabellen stehen unter der Lizenz CC BY-SA DEED 4.0." xr:uid="{F36FB960-C269-461A-9417-35C73CF4B23F}"/>
  </hyperlinks>
  <pageMargins left="0.7" right="0.7" top="0.78740157499999996" bottom="0.78740157499999996" header="0.3" footer="0.3"/>
  <pageSetup paperSize="9" scale="80" orientation="portrait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407E-5C8A-42F3-A8FD-F925B219E7FC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18.85546875" style="20" customWidth="1"/>
    <col min="2" max="3" width="28.28515625" style="20" customWidth="1"/>
    <col min="4" max="4" width="9.5703125" style="402" customWidth="1"/>
    <col min="5" max="5" width="25.28515625" style="402" customWidth="1"/>
    <col min="6" max="16384" width="11.42578125" style="20"/>
  </cols>
  <sheetData>
    <row r="1" spans="1:3" ht="39.950000000000003" customHeight="1" thickBot="1">
      <c r="A1" s="788" t="str">
        <f>"Tabelle 27: Digitale Lerninfrastruktur " &amp;Hilfswerte!B1</f>
        <v>Tabelle 27: Digitale Lerninfrastruktur 2023</v>
      </c>
      <c r="B1" s="788"/>
      <c r="C1" s="788"/>
    </row>
    <row r="2" spans="1:3" ht="27.75" customHeight="1">
      <c r="A2" s="806" t="s">
        <v>12</v>
      </c>
      <c r="B2" s="864" t="s">
        <v>314</v>
      </c>
      <c r="C2" s="797"/>
    </row>
    <row r="3" spans="1:3" ht="27.75" customHeight="1">
      <c r="A3" s="808"/>
      <c r="B3" s="648" t="s">
        <v>6</v>
      </c>
      <c r="C3" s="649" t="s">
        <v>450</v>
      </c>
    </row>
    <row r="4" spans="1:3" ht="24.95" customHeight="1">
      <c r="A4" s="78" t="s">
        <v>61</v>
      </c>
      <c r="B4" s="338">
        <v>126</v>
      </c>
      <c r="C4" s="503">
        <v>7954</v>
      </c>
    </row>
    <row r="5" spans="1:3" ht="24.95" customHeight="1">
      <c r="A5" s="253" t="s">
        <v>62</v>
      </c>
      <c r="B5" s="190">
        <v>148</v>
      </c>
      <c r="C5" s="504">
        <v>4214</v>
      </c>
    </row>
    <row r="6" spans="1:3" ht="24.95" customHeight="1">
      <c r="A6" s="253" t="s">
        <v>63</v>
      </c>
      <c r="B6" s="190">
        <v>2</v>
      </c>
      <c r="C6" s="504">
        <v>168</v>
      </c>
    </row>
    <row r="7" spans="1:3" ht="24.95" customHeight="1">
      <c r="A7" s="253" t="s">
        <v>64</v>
      </c>
      <c r="B7" s="190">
        <v>52</v>
      </c>
      <c r="C7" s="504">
        <v>5135</v>
      </c>
    </row>
    <row r="8" spans="1:3" ht="24.95" customHeight="1">
      <c r="A8" s="253" t="s">
        <v>65</v>
      </c>
      <c r="B8" s="190">
        <v>0</v>
      </c>
      <c r="C8" s="504">
        <v>0</v>
      </c>
    </row>
    <row r="9" spans="1:3" ht="24.95" customHeight="1">
      <c r="A9" s="253" t="s">
        <v>66</v>
      </c>
      <c r="B9" s="190">
        <v>3</v>
      </c>
      <c r="C9" s="504">
        <v>243</v>
      </c>
    </row>
    <row r="10" spans="1:3" ht="24.95" customHeight="1">
      <c r="A10" s="253" t="s">
        <v>67</v>
      </c>
      <c r="B10" s="190">
        <v>46</v>
      </c>
      <c r="C10" s="504">
        <v>5441</v>
      </c>
    </row>
    <row r="11" spans="1:3" ht="24.95" customHeight="1">
      <c r="A11" s="253" t="s">
        <v>68</v>
      </c>
      <c r="B11" s="190">
        <v>0</v>
      </c>
      <c r="C11" s="504">
        <v>0</v>
      </c>
    </row>
    <row r="12" spans="1:3" ht="24.95" customHeight="1">
      <c r="A12" s="253" t="s">
        <v>69</v>
      </c>
      <c r="B12" s="190">
        <v>45</v>
      </c>
      <c r="C12" s="504">
        <v>1589</v>
      </c>
    </row>
    <row r="13" spans="1:3" ht="24.95" customHeight="1">
      <c r="A13" s="253" t="s">
        <v>70</v>
      </c>
      <c r="B13" s="190">
        <v>40</v>
      </c>
      <c r="C13" s="504">
        <v>2247</v>
      </c>
    </row>
    <row r="14" spans="1:3" ht="24.95" customHeight="1">
      <c r="A14" s="253" t="s">
        <v>71</v>
      </c>
      <c r="B14" s="190">
        <v>155</v>
      </c>
      <c r="C14" s="504">
        <v>8760</v>
      </c>
    </row>
    <row r="15" spans="1:3" ht="24.95" customHeight="1">
      <c r="A15" s="253" t="s">
        <v>72</v>
      </c>
      <c r="B15" s="190">
        <v>2</v>
      </c>
      <c r="C15" s="504">
        <v>8</v>
      </c>
    </row>
    <row r="16" spans="1:3" ht="24.95" customHeight="1">
      <c r="A16" s="253" t="s">
        <v>73</v>
      </c>
      <c r="B16" s="190">
        <v>1</v>
      </c>
      <c r="C16" s="504">
        <v>186</v>
      </c>
    </row>
    <row r="17" spans="1:5" ht="24.95" customHeight="1">
      <c r="A17" s="253" t="s">
        <v>74</v>
      </c>
      <c r="B17" s="190">
        <v>7</v>
      </c>
      <c r="C17" s="504">
        <v>16</v>
      </c>
    </row>
    <row r="18" spans="1:5" ht="24.95" customHeight="1">
      <c r="A18" s="253" t="s">
        <v>75</v>
      </c>
      <c r="B18" s="190">
        <v>10</v>
      </c>
      <c r="C18" s="504">
        <v>1505</v>
      </c>
    </row>
    <row r="19" spans="1:5" ht="24.95" customHeight="1">
      <c r="A19" s="253" t="s">
        <v>76</v>
      </c>
      <c r="B19" s="190">
        <v>5</v>
      </c>
      <c r="C19" s="504">
        <v>375</v>
      </c>
    </row>
    <row r="20" spans="1:5" ht="24.95" customHeight="1" thickBot="1">
      <c r="A20" s="254" t="s">
        <v>85</v>
      </c>
      <c r="B20" s="363">
        <v>642</v>
      </c>
      <c r="C20" s="506">
        <v>37841</v>
      </c>
    </row>
    <row r="21" spans="1:5" s="402" customFormat="1"/>
    <row r="22" spans="1:5" s="539" customFormat="1" ht="18.75" customHeight="1">
      <c r="A22" s="1071" t="str">
        <f>"Anmerkungen. Datengrundlage: Volkshochschul-Statistik "&amp;Hilfswerte!B1&amp;"; Basis: "&amp;Tabelle1!$C$36&amp;" vhs."</f>
        <v>Anmerkungen. Datengrundlage: Volkshochschul-Statistik 2023; Basis: 822 vhs.</v>
      </c>
      <c r="B22" s="1071"/>
      <c r="C22" s="1071"/>
    </row>
    <row r="23" spans="1:5" s="402" customFormat="1"/>
    <row r="24" spans="1:5" s="402" customFormat="1">
      <c r="A24" s="547" t="s">
        <v>545</v>
      </c>
      <c r="B24" s="545"/>
      <c r="C24" s="545"/>
      <c r="D24" s="545"/>
      <c r="E24" s="545"/>
    </row>
    <row r="25" spans="1:5" s="402" customFormat="1">
      <c r="A25" s="547" t="s">
        <v>546</v>
      </c>
      <c r="B25" s="545"/>
      <c r="C25" s="775" t="s">
        <v>541</v>
      </c>
      <c r="D25" s="775"/>
      <c r="E25" s="775"/>
    </row>
    <row r="26" spans="1:5" s="402" customFormat="1">
      <c r="A26" s="548"/>
      <c r="B26" s="545"/>
      <c r="C26" s="545"/>
      <c r="D26" s="545"/>
      <c r="E26" s="545"/>
    </row>
    <row r="27" spans="1:5" s="402" customFormat="1">
      <c r="A27" s="766" t="s">
        <v>547</v>
      </c>
      <c r="B27" s="766"/>
      <c r="C27" s="766"/>
      <c r="D27" s="766"/>
      <c r="E27" s="766"/>
    </row>
  </sheetData>
  <mergeCells count="6">
    <mergeCell ref="A27:E27"/>
    <mergeCell ref="A1:C1"/>
    <mergeCell ref="A2:A3"/>
    <mergeCell ref="B2:C2"/>
    <mergeCell ref="A22:C22"/>
    <mergeCell ref="C25:E25"/>
  </mergeCells>
  <conditionalFormatting sqref="A4:C20">
    <cfRule type="cellIs" dxfId="118" priority="1" stopIfTrue="1" operator="equal">
      <formula>0</formula>
    </cfRule>
  </conditionalFormatting>
  <hyperlinks>
    <hyperlink ref="C25" r:id="rId1" xr:uid="{DBD05BB7-1C69-4631-AA0C-EC8E07D679BB}"/>
    <hyperlink ref="C25:E25" r:id="rId2" display="http://dx.doi.org/10.4232/1.14582 " xr:uid="{2910C4C7-46C5-4F9D-94B0-4E6571159812}"/>
    <hyperlink ref="A27" r:id="rId3" display="Publikation und Tabellen stehen unter der Lizenz CC BY-SA DEED 4.0." xr:uid="{41173C21-D648-44A9-BC86-BF3CC8509351}"/>
    <hyperlink ref="A27:E27" r:id="rId4" display="Die Tabellen stehen unter der Lizenz CC BY-SA DEED 4.0." xr:uid="{3D6E8B80-8886-4F48-B14C-26BFF663DE1E}"/>
  </hyperlinks>
  <pageMargins left="0.7" right="0.7" top="0.78740157499999996" bottom="0.78740157499999996" header="0.3" footer="0.3"/>
  <pageSetup paperSize="9" scale="81" orientation="portrait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A9A4-5FA9-402B-92C6-03215E0FAE9A}">
  <sheetPr>
    <pageSetUpPr fitToPage="1"/>
  </sheetPr>
  <dimension ref="A1:E38"/>
  <sheetViews>
    <sheetView view="pageBreakPreview" zoomScaleNormal="100" zoomScaleSheetLayoutView="100" workbookViewId="0">
      <selection activeCell="A27" sqref="A27:E27"/>
    </sheetView>
  </sheetViews>
  <sheetFormatPr baseColWidth="10" defaultRowHeight="12.75"/>
  <cols>
    <col min="1" max="1" width="34" style="20" customWidth="1"/>
    <col min="2" max="3" width="21.140625" style="20" customWidth="1"/>
    <col min="4" max="4" width="9" style="402" customWidth="1"/>
    <col min="5" max="5" width="25.140625" style="402" customWidth="1"/>
    <col min="6" max="16384" width="11.42578125" style="20"/>
  </cols>
  <sheetData>
    <row r="1" spans="1:3" ht="39.950000000000003" customHeight="1" thickBot="1">
      <c r="A1" s="788" t="str">
        <f>"Tabelle 28: Kompetenz- und Potenzialanalysen " &amp;Hilfswerte!B1</f>
        <v>Tabelle 28: Kompetenz- und Potenzialanalysen 2023</v>
      </c>
      <c r="B1" s="788"/>
      <c r="C1" s="788"/>
    </row>
    <row r="2" spans="1:3" ht="27.75" customHeight="1">
      <c r="A2" s="1063" t="s">
        <v>12</v>
      </c>
      <c r="B2" s="864" t="s">
        <v>351</v>
      </c>
      <c r="C2" s="797"/>
    </row>
    <row r="3" spans="1:3" ht="27.75" customHeight="1">
      <c r="A3" s="1065"/>
      <c r="B3" s="1074" t="s">
        <v>313</v>
      </c>
      <c r="C3" s="1075"/>
    </row>
    <row r="4" spans="1:3" ht="24.95" customHeight="1">
      <c r="A4" s="366" t="s">
        <v>61</v>
      </c>
      <c r="B4" s="1076">
        <v>1663</v>
      </c>
      <c r="C4" s="1077"/>
    </row>
    <row r="5" spans="1:3" ht="24.95" customHeight="1">
      <c r="A5" s="367" t="s">
        <v>62</v>
      </c>
      <c r="B5" s="1072">
        <v>0</v>
      </c>
      <c r="C5" s="1073"/>
    </row>
    <row r="6" spans="1:3" ht="24.95" customHeight="1">
      <c r="A6" s="367" t="s">
        <v>63</v>
      </c>
      <c r="B6" s="1072">
        <v>0</v>
      </c>
      <c r="C6" s="1073"/>
    </row>
    <row r="7" spans="1:3" ht="24.95" customHeight="1">
      <c r="A7" s="367" t="s">
        <v>64</v>
      </c>
      <c r="B7" s="1072">
        <v>27</v>
      </c>
      <c r="C7" s="1073"/>
    </row>
    <row r="8" spans="1:3" ht="24.95" customHeight="1">
      <c r="A8" s="367" t="s">
        <v>65</v>
      </c>
      <c r="B8" s="1072">
        <v>0</v>
      </c>
      <c r="C8" s="1073"/>
    </row>
    <row r="9" spans="1:3" ht="24.95" customHeight="1">
      <c r="A9" s="367" t="s">
        <v>66</v>
      </c>
      <c r="B9" s="1072">
        <v>0</v>
      </c>
      <c r="C9" s="1073"/>
    </row>
    <row r="10" spans="1:3" ht="24.95" customHeight="1">
      <c r="A10" s="367" t="s">
        <v>67</v>
      </c>
      <c r="B10" s="1072">
        <v>91</v>
      </c>
      <c r="C10" s="1073"/>
    </row>
    <row r="11" spans="1:3" ht="24.95" customHeight="1">
      <c r="A11" s="367" t="s">
        <v>68</v>
      </c>
      <c r="B11" s="1072">
        <v>32</v>
      </c>
      <c r="C11" s="1073"/>
    </row>
    <row r="12" spans="1:3" ht="24.95" customHeight="1">
      <c r="A12" s="367" t="s">
        <v>69</v>
      </c>
      <c r="B12" s="1072">
        <v>1113</v>
      </c>
      <c r="C12" s="1073"/>
    </row>
    <row r="13" spans="1:3" ht="24.95" customHeight="1">
      <c r="A13" s="367" t="s">
        <v>70</v>
      </c>
      <c r="B13" s="1072">
        <v>2078</v>
      </c>
      <c r="C13" s="1073"/>
    </row>
    <row r="14" spans="1:3" ht="24.95" customHeight="1">
      <c r="A14" s="367" t="s">
        <v>71</v>
      </c>
      <c r="B14" s="1072">
        <v>440</v>
      </c>
      <c r="C14" s="1073"/>
    </row>
    <row r="15" spans="1:3" ht="24.95" customHeight="1">
      <c r="A15" s="367" t="s">
        <v>72</v>
      </c>
      <c r="B15" s="1072">
        <v>0</v>
      </c>
      <c r="C15" s="1073"/>
    </row>
    <row r="16" spans="1:3" ht="24.95" customHeight="1">
      <c r="A16" s="367" t="s">
        <v>73</v>
      </c>
      <c r="B16" s="1072">
        <v>90</v>
      </c>
      <c r="C16" s="1073"/>
    </row>
    <row r="17" spans="1:5" ht="24.95" customHeight="1">
      <c r="A17" s="367" t="s">
        <v>74</v>
      </c>
      <c r="B17" s="1072">
        <v>18</v>
      </c>
      <c r="C17" s="1073"/>
    </row>
    <row r="18" spans="1:5" ht="24.95" customHeight="1">
      <c r="A18" s="367" t="s">
        <v>75</v>
      </c>
      <c r="B18" s="1072">
        <v>415</v>
      </c>
      <c r="C18" s="1073"/>
    </row>
    <row r="19" spans="1:5" ht="24.95" customHeight="1">
      <c r="A19" s="367" t="s">
        <v>76</v>
      </c>
      <c r="B19" s="1078">
        <v>6</v>
      </c>
      <c r="C19" s="1079"/>
    </row>
    <row r="20" spans="1:5" ht="24.95" customHeight="1" thickBot="1">
      <c r="A20" s="368" t="s">
        <v>85</v>
      </c>
      <c r="B20" s="1080">
        <v>5973</v>
      </c>
      <c r="C20" s="1081"/>
    </row>
    <row r="21" spans="1:5" s="402" customFormat="1">
      <c r="A21" s="404"/>
      <c r="B21" s="404"/>
      <c r="C21" s="404"/>
    </row>
    <row r="22" spans="1:5" s="539" customFormat="1" ht="18.75" customHeight="1">
      <c r="A22" s="1082" t="str">
        <f>"Anmerkungen. Datengrundlage: Volkshochschul-Statistik "&amp;Hilfswerte!B1&amp;"; Basis: "&amp;Tabelle1!$C$36&amp;" vhs."</f>
        <v>Anmerkungen. Datengrundlage: Volkshochschul-Statistik 2023; Basis: 822 vhs.</v>
      </c>
      <c r="B22" s="1082"/>
      <c r="C22" s="1082"/>
    </row>
    <row r="23" spans="1:5" s="402" customFormat="1">
      <c r="A23" s="404"/>
      <c r="B23" s="404"/>
      <c r="C23" s="404"/>
    </row>
    <row r="24" spans="1:5" s="402" customFormat="1">
      <c r="A24" s="547" t="s">
        <v>545</v>
      </c>
      <c r="B24" s="545"/>
      <c r="C24" s="545"/>
      <c r="D24" s="545"/>
      <c r="E24" s="545"/>
    </row>
    <row r="25" spans="1:5" s="402" customFormat="1">
      <c r="A25" s="547" t="s">
        <v>546</v>
      </c>
      <c r="B25" s="545"/>
      <c r="C25" s="775" t="s">
        <v>541</v>
      </c>
      <c r="D25" s="775"/>
      <c r="E25" s="775"/>
    </row>
    <row r="26" spans="1:5" s="402" customFormat="1">
      <c r="A26" s="548"/>
      <c r="B26" s="545"/>
      <c r="C26" s="545"/>
      <c r="D26" s="545"/>
      <c r="E26" s="545"/>
    </row>
    <row r="27" spans="1:5" s="402" customFormat="1">
      <c r="A27" s="766" t="s">
        <v>547</v>
      </c>
      <c r="B27" s="766"/>
      <c r="C27" s="766"/>
      <c r="D27" s="766"/>
      <c r="E27" s="766"/>
    </row>
    <row r="28" spans="1:5">
      <c r="A28" s="22"/>
      <c r="B28" s="22"/>
      <c r="C28" s="22"/>
    </row>
    <row r="29" spans="1:5">
      <c r="A29" s="21"/>
      <c r="B29" s="21"/>
      <c r="C29" s="21"/>
    </row>
    <row r="30" spans="1:5">
      <c r="A30" s="22"/>
      <c r="B30" s="22"/>
      <c r="C30" s="22"/>
    </row>
    <row r="31" spans="1:5">
      <c r="A31" s="21"/>
      <c r="B31" s="21"/>
      <c r="C31" s="21"/>
    </row>
    <row r="32" spans="1:5">
      <c r="A32" s="22"/>
      <c r="B32" s="22"/>
      <c r="C32" s="22"/>
    </row>
    <row r="33" spans="1:3">
      <c r="A33" s="21"/>
      <c r="B33" s="21"/>
      <c r="C33" s="21"/>
    </row>
    <row r="34" spans="1:3">
      <c r="A34" s="22"/>
      <c r="B34" s="22"/>
      <c r="C34" s="22"/>
    </row>
    <row r="35" spans="1:3">
      <c r="A35" s="21"/>
      <c r="B35" s="21"/>
      <c r="C35" s="21"/>
    </row>
    <row r="36" spans="1:3">
      <c r="A36" s="22"/>
      <c r="B36" s="22"/>
      <c r="C36" s="22"/>
    </row>
    <row r="37" spans="1:3">
      <c r="A37" s="21"/>
      <c r="B37" s="21"/>
      <c r="C37" s="21"/>
    </row>
    <row r="38" spans="1:3">
      <c r="A38" s="22"/>
      <c r="B38" s="22"/>
      <c r="C38" s="22"/>
    </row>
  </sheetData>
  <mergeCells count="24">
    <mergeCell ref="A27:E27"/>
    <mergeCell ref="B5:C5"/>
    <mergeCell ref="B6:C6"/>
    <mergeCell ref="B7:C7"/>
    <mergeCell ref="B12:C12"/>
    <mergeCell ref="B13:C13"/>
    <mergeCell ref="C25:E25"/>
    <mergeCell ref="B8:C8"/>
    <mergeCell ref="B9:C9"/>
    <mergeCell ref="B10:C10"/>
    <mergeCell ref="B18:C18"/>
    <mergeCell ref="B19:C19"/>
    <mergeCell ref="B20:C20"/>
    <mergeCell ref="B17:C17"/>
    <mergeCell ref="B14:C14"/>
    <mergeCell ref="A22:C22"/>
    <mergeCell ref="B11:C11"/>
    <mergeCell ref="B15:C15"/>
    <mergeCell ref="B16:C16"/>
    <mergeCell ref="A1:C1"/>
    <mergeCell ref="A2:A3"/>
    <mergeCell ref="B2:C2"/>
    <mergeCell ref="B3:C3"/>
    <mergeCell ref="B4:C4"/>
  </mergeCells>
  <conditionalFormatting sqref="A22 A28:C28 A30:C30 A32:C32 A34:C34 A36:C36 A38:C38">
    <cfRule type="cellIs" dxfId="117" priority="3" stopIfTrue="1" operator="equal">
      <formula>1</formula>
    </cfRule>
    <cfRule type="cellIs" dxfId="116" priority="4" stopIfTrue="1" operator="lessThan">
      <formula>0.0005</formula>
    </cfRule>
  </conditionalFormatting>
  <conditionalFormatting sqref="A4:B20">
    <cfRule type="cellIs" dxfId="115" priority="1" stopIfTrue="1" operator="equal">
      <formula>0</formula>
    </cfRule>
  </conditionalFormatting>
  <conditionalFormatting sqref="A21:C21 A23:C23 A29:C29 A31:C31 A33:C33 A35:C35 A37:C37">
    <cfRule type="cellIs" dxfId="114" priority="5" stopIfTrue="1" operator="equal">
      <formula>0</formula>
    </cfRule>
  </conditionalFormatting>
  <hyperlinks>
    <hyperlink ref="C25" r:id="rId1" xr:uid="{28258E8C-9EA2-4299-9454-D53CBABA342A}"/>
    <hyperlink ref="C25:E25" r:id="rId2" display="http://dx.doi.org/10.4232/1.14582 " xr:uid="{EBDD8AB0-25C5-4917-8380-632A7FA1B31F}"/>
    <hyperlink ref="A27" r:id="rId3" display="Publikation und Tabellen stehen unter der Lizenz CC BY-SA DEED 4.0." xr:uid="{FCD326EA-9C33-4C7A-8905-582EFCDCAE3C}"/>
    <hyperlink ref="A27:E27" r:id="rId4" display="Die Tabellen stehen unter der Lizenz CC BY-SA DEED 4.0." xr:uid="{81A1D511-6F05-457D-A2F4-183AA6394661}"/>
  </hyperlinks>
  <pageMargins left="0.7" right="0.7" top="0.78740157499999996" bottom="0.78740157499999996" header="0.3" footer="0.3"/>
  <pageSetup paperSize="9" scale="80" orientation="portrait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B849-63FC-4A80-9031-A0122F3BF252}">
  <dimension ref="A1:AO48"/>
  <sheetViews>
    <sheetView view="pageBreakPreview" zoomScaleNormal="100" zoomScaleSheetLayoutView="100" zoomScalePageLayoutView="120" workbookViewId="0">
      <selection sqref="A1:J1"/>
    </sheetView>
  </sheetViews>
  <sheetFormatPr baseColWidth="10" defaultRowHeight="12.75"/>
  <cols>
    <col min="1" max="1" width="15.85546875" style="20" customWidth="1"/>
    <col min="2" max="2" width="12.7109375" style="20" customWidth="1"/>
    <col min="3" max="6" width="9.42578125" style="20" customWidth="1"/>
    <col min="7" max="7" width="12.7109375" style="20" customWidth="1"/>
    <col min="8" max="10" width="9.42578125" style="20" customWidth="1"/>
    <col min="11" max="11" width="19.140625" style="20" customWidth="1"/>
    <col min="12" max="12" width="12.7109375" style="20" customWidth="1"/>
    <col min="13" max="15" width="9.42578125" style="20" customWidth="1"/>
    <col min="16" max="16" width="12.7109375" style="20" customWidth="1"/>
    <col min="17" max="19" width="9.42578125" style="20" customWidth="1"/>
    <col min="20" max="20" width="19" style="20" customWidth="1"/>
    <col min="21" max="21" width="12.7109375" style="20" customWidth="1"/>
    <col min="22" max="24" width="9.42578125" style="20" customWidth="1"/>
    <col min="25" max="25" width="12.7109375" style="20" customWidth="1"/>
    <col min="26" max="28" width="9.42578125" style="20" customWidth="1"/>
    <col min="29" max="29" width="17.7109375" style="20" customWidth="1"/>
    <col min="30" max="30" width="12.7109375" style="20" customWidth="1"/>
    <col min="31" max="33" width="9.42578125" style="20" customWidth="1"/>
    <col min="34" max="34" width="12.7109375" style="27" customWidth="1"/>
    <col min="35" max="37" width="9.42578125" style="27" customWidth="1"/>
    <col min="38" max="38" width="2.7109375" style="402" customWidth="1"/>
    <col min="39" max="16384" width="11.42578125" style="20"/>
  </cols>
  <sheetData>
    <row r="1" spans="1:41" s="19" customFormat="1" ht="57.95" customHeight="1" thickBot="1">
      <c r="A1" s="788" t="str">
        <f>"Tabelle 29: Struktur der Gesamtunterrichtsstunden nach Art der Veranstaltung, Ländern und Programmbereichen " &amp;Hilfswerte!$B$1</f>
        <v>Tabelle 29: Struktur der Gesamtunterrichtsstunden nach Art der Veranstaltung, Ländern und Programmbereichen 2023</v>
      </c>
      <c r="B1" s="788"/>
      <c r="C1" s="788"/>
      <c r="D1" s="788"/>
      <c r="E1" s="788"/>
      <c r="F1" s="788"/>
      <c r="G1" s="788"/>
      <c r="H1" s="788"/>
      <c r="I1" s="788"/>
      <c r="J1" s="788"/>
      <c r="K1" s="788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2023</v>
      </c>
      <c r="L1" s="788"/>
      <c r="M1" s="788"/>
      <c r="N1" s="788"/>
      <c r="O1" s="788"/>
      <c r="P1" s="788"/>
      <c r="Q1" s="788"/>
      <c r="R1" s="788"/>
      <c r="S1" s="788"/>
      <c r="T1" s="788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2023</v>
      </c>
      <c r="U1" s="788"/>
      <c r="V1" s="788"/>
      <c r="W1" s="788"/>
      <c r="X1" s="788"/>
      <c r="Y1" s="788"/>
      <c r="Z1" s="788"/>
      <c r="AA1" s="788"/>
      <c r="AB1" s="788"/>
      <c r="AC1" s="788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2023</v>
      </c>
      <c r="AD1" s="788"/>
      <c r="AE1" s="788"/>
      <c r="AF1" s="788"/>
      <c r="AG1" s="788"/>
      <c r="AH1" s="788"/>
      <c r="AI1" s="788"/>
      <c r="AJ1" s="788"/>
      <c r="AK1" s="788"/>
      <c r="AL1" s="558"/>
      <c r="AM1" s="34"/>
      <c r="AN1" s="34"/>
      <c r="AO1" s="34"/>
    </row>
    <row r="2" spans="1:41" s="19" customFormat="1" ht="14.25" customHeight="1">
      <c r="A2" s="806" t="s">
        <v>12</v>
      </c>
      <c r="B2" s="798" t="s">
        <v>451</v>
      </c>
      <c r="C2" s="799"/>
      <c r="D2" s="799"/>
      <c r="E2" s="799"/>
      <c r="F2" s="880"/>
      <c r="G2" s="864" t="s">
        <v>452</v>
      </c>
      <c r="H2" s="796"/>
      <c r="I2" s="796"/>
      <c r="J2" s="796"/>
      <c r="K2" s="806" t="s">
        <v>12</v>
      </c>
      <c r="L2" s="864" t="s">
        <v>452</v>
      </c>
      <c r="M2" s="796"/>
      <c r="N2" s="796"/>
      <c r="O2" s="796"/>
      <c r="P2" s="796"/>
      <c r="Q2" s="796"/>
      <c r="R2" s="796"/>
      <c r="S2" s="797"/>
      <c r="T2" s="806" t="s">
        <v>12</v>
      </c>
      <c r="U2" s="864" t="s">
        <v>452</v>
      </c>
      <c r="V2" s="796"/>
      <c r="W2" s="796"/>
      <c r="X2" s="796"/>
      <c r="Y2" s="796"/>
      <c r="Z2" s="796"/>
      <c r="AA2" s="796"/>
      <c r="AB2" s="797"/>
      <c r="AC2" s="806" t="s">
        <v>12</v>
      </c>
      <c r="AD2" s="798" t="s">
        <v>452</v>
      </c>
      <c r="AE2" s="799"/>
      <c r="AF2" s="799"/>
      <c r="AG2" s="799"/>
      <c r="AH2" s="799"/>
      <c r="AI2" s="799"/>
      <c r="AJ2" s="799"/>
      <c r="AK2" s="879"/>
      <c r="AL2" s="550"/>
    </row>
    <row r="3" spans="1:41" s="40" customFormat="1" ht="36.75" customHeight="1">
      <c r="A3" s="807"/>
      <c r="B3" s="800"/>
      <c r="C3" s="801"/>
      <c r="D3" s="801"/>
      <c r="E3" s="801"/>
      <c r="F3" s="1067"/>
      <c r="G3" s="792" t="s">
        <v>89</v>
      </c>
      <c r="H3" s="882"/>
      <c r="I3" s="882"/>
      <c r="J3" s="882"/>
      <c r="K3" s="807"/>
      <c r="L3" s="792" t="s">
        <v>113</v>
      </c>
      <c r="M3" s="882"/>
      <c r="N3" s="882"/>
      <c r="O3" s="882"/>
      <c r="P3" s="792" t="s">
        <v>19</v>
      </c>
      <c r="Q3" s="882"/>
      <c r="R3" s="882"/>
      <c r="S3" s="1083"/>
      <c r="T3" s="807"/>
      <c r="U3" s="792" t="s">
        <v>20</v>
      </c>
      <c r="V3" s="882"/>
      <c r="W3" s="882"/>
      <c r="X3" s="882"/>
      <c r="Y3" s="792" t="s">
        <v>352</v>
      </c>
      <c r="Z3" s="882"/>
      <c r="AA3" s="882"/>
      <c r="AB3" s="1083"/>
      <c r="AC3" s="807"/>
      <c r="AD3" s="792" t="s">
        <v>38</v>
      </c>
      <c r="AE3" s="882"/>
      <c r="AF3" s="882"/>
      <c r="AG3" s="882"/>
      <c r="AH3" s="792" t="s">
        <v>39</v>
      </c>
      <c r="AI3" s="882"/>
      <c r="AJ3" s="882"/>
      <c r="AK3" s="1083"/>
      <c r="AL3" s="562"/>
    </row>
    <row r="4" spans="1:41" s="40" customFormat="1" ht="14.25" customHeight="1">
      <c r="A4" s="807"/>
      <c r="B4" s="576" t="s">
        <v>9</v>
      </c>
      <c r="C4" s="882" t="s">
        <v>13</v>
      </c>
      <c r="D4" s="882"/>
      <c r="E4" s="882"/>
      <c r="F4" s="809"/>
      <c r="G4" s="655" t="s">
        <v>9</v>
      </c>
      <c r="H4" s="873" t="s">
        <v>13</v>
      </c>
      <c r="I4" s="793"/>
      <c r="J4" s="793"/>
      <c r="K4" s="807"/>
      <c r="L4" s="655" t="s">
        <v>9</v>
      </c>
      <c r="M4" s="873" t="s">
        <v>13</v>
      </c>
      <c r="N4" s="793"/>
      <c r="O4" s="794"/>
      <c r="P4" s="575" t="s">
        <v>9</v>
      </c>
      <c r="Q4" s="873" t="s">
        <v>13</v>
      </c>
      <c r="R4" s="793"/>
      <c r="S4" s="795"/>
      <c r="T4" s="807"/>
      <c r="U4" s="655" t="s">
        <v>9</v>
      </c>
      <c r="V4" s="873" t="s">
        <v>13</v>
      </c>
      <c r="W4" s="793"/>
      <c r="X4" s="809"/>
      <c r="Y4" s="575" t="s">
        <v>9</v>
      </c>
      <c r="Z4" s="873" t="s">
        <v>13</v>
      </c>
      <c r="AA4" s="793"/>
      <c r="AB4" s="795"/>
      <c r="AC4" s="807"/>
      <c r="AD4" s="574" t="s">
        <v>9</v>
      </c>
      <c r="AE4" s="873" t="s">
        <v>13</v>
      </c>
      <c r="AF4" s="793"/>
      <c r="AG4" s="794"/>
      <c r="AH4" s="575" t="s">
        <v>9</v>
      </c>
      <c r="AI4" s="873" t="s">
        <v>13</v>
      </c>
      <c r="AJ4" s="793"/>
      <c r="AK4" s="795"/>
      <c r="AL4" s="562"/>
    </row>
    <row r="5" spans="1:41" ht="71.25" customHeight="1">
      <c r="A5" s="808"/>
      <c r="B5" s="599" t="s">
        <v>9</v>
      </c>
      <c r="C5" s="582" t="s">
        <v>16</v>
      </c>
      <c r="D5" s="582" t="s">
        <v>348</v>
      </c>
      <c r="E5" s="580" t="s">
        <v>376</v>
      </c>
      <c r="F5" s="580" t="s">
        <v>347</v>
      </c>
      <c r="G5" s="599" t="s">
        <v>9</v>
      </c>
      <c r="H5" s="592" t="s">
        <v>16</v>
      </c>
      <c r="I5" s="592" t="s">
        <v>315</v>
      </c>
      <c r="J5" s="592" t="s">
        <v>376</v>
      </c>
      <c r="K5" s="808"/>
      <c r="L5" s="599" t="s">
        <v>9</v>
      </c>
      <c r="M5" s="592" t="s">
        <v>16</v>
      </c>
      <c r="N5" s="582" t="s">
        <v>348</v>
      </c>
      <c r="O5" s="585" t="s">
        <v>376</v>
      </c>
      <c r="P5" s="656" t="s">
        <v>9</v>
      </c>
      <c r="Q5" s="592" t="s">
        <v>16</v>
      </c>
      <c r="R5" s="592" t="s">
        <v>315</v>
      </c>
      <c r="S5" s="610" t="s">
        <v>376</v>
      </c>
      <c r="T5" s="808"/>
      <c r="U5" s="599" t="s">
        <v>9</v>
      </c>
      <c r="V5" s="592" t="s">
        <v>16</v>
      </c>
      <c r="W5" s="582" t="s">
        <v>348</v>
      </c>
      <c r="X5" s="580" t="s">
        <v>376</v>
      </c>
      <c r="Y5" s="657" t="s">
        <v>9</v>
      </c>
      <c r="Z5" s="592" t="s">
        <v>16</v>
      </c>
      <c r="AA5" s="592" t="s">
        <v>315</v>
      </c>
      <c r="AB5" s="610" t="s">
        <v>376</v>
      </c>
      <c r="AC5" s="808"/>
      <c r="AD5" s="595" t="s">
        <v>9</v>
      </c>
      <c r="AE5" s="592" t="s">
        <v>16</v>
      </c>
      <c r="AF5" s="582" t="s">
        <v>348</v>
      </c>
      <c r="AG5" s="585" t="s">
        <v>376</v>
      </c>
      <c r="AH5" s="656"/>
      <c r="AI5" s="592" t="s">
        <v>16</v>
      </c>
      <c r="AJ5" s="582" t="s">
        <v>348</v>
      </c>
      <c r="AK5" s="610" t="s">
        <v>376</v>
      </c>
    </row>
    <row r="6" spans="1:41" s="21" customFormat="1">
      <c r="A6" s="856" t="s">
        <v>61</v>
      </c>
      <c r="B6" s="207">
        <v>2677977</v>
      </c>
      <c r="C6" s="186">
        <v>2632799</v>
      </c>
      <c r="D6" s="181">
        <v>30646</v>
      </c>
      <c r="E6" s="181">
        <v>11261</v>
      </c>
      <c r="F6" s="181">
        <v>3271</v>
      </c>
      <c r="G6" s="207">
        <v>95584</v>
      </c>
      <c r="H6" s="190">
        <v>74181</v>
      </c>
      <c r="I6" s="181">
        <v>13357</v>
      </c>
      <c r="J6" s="181">
        <v>8046</v>
      </c>
      <c r="K6" s="856" t="s">
        <v>61</v>
      </c>
      <c r="L6" s="207">
        <v>233626</v>
      </c>
      <c r="M6" s="190">
        <v>222500</v>
      </c>
      <c r="N6" s="181">
        <v>8444</v>
      </c>
      <c r="O6" s="191">
        <v>2682</v>
      </c>
      <c r="P6" s="181">
        <v>501759</v>
      </c>
      <c r="Q6" s="190">
        <v>496356</v>
      </c>
      <c r="R6" s="181">
        <v>4932</v>
      </c>
      <c r="S6" s="224">
        <v>471</v>
      </c>
      <c r="T6" s="785" t="s">
        <v>61</v>
      </c>
      <c r="U6" s="207">
        <v>1548811</v>
      </c>
      <c r="V6" s="190">
        <v>1547793</v>
      </c>
      <c r="W6" s="181">
        <v>968</v>
      </c>
      <c r="X6" s="191">
        <v>50</v>
      </c>
      <c r="Y6" s="181">
        <v>106975</v>
      </c>
      <c r="Z6" s="190">
        <v>104880</v>
      </c>
      <c r="AA6" s="181">
        <v>2091</v>
      </c>
      <c r="AB6" s="224">
        <v>4</v>
      </c>
      <c r="AC6" s="1084" t="s">
        <v>61</v>
      </c>
      <c r="AD6" s="190">
        <v>163250</v>
      </c>
      <c r="AE6" s="190">
        <v>163026</v>
      </c>
      <c r="AF6" s="181">
        <v>216</v>
      </c>
      <c r="AG6" s="191">
        <v>8</v>
      </c>
      <c r="AH6" s="181">
        <v>24701</v>
      </c>
      <c r="AI6" s="190">
        <v>24063</v>
      </c>
      <c r="AJ6" s="181">
        <v>638</v>
      </c>
      <c r="AK6" s="224">
        <v>0</v>
      </c>
      <c r="AL6" s="404"/>
    </row>
    <row r="7" spans="1:41" s="21" customFormat="1">
      <c r="A7" s="785"/>
      <c r="B7" s="374">
        <v>1</v>
      </c>
      <c r="C7" s="198">
        <v>0.98312999999999995</v>
      </c>
      <c r="D7" s="131">
        <v>1.1440000000000001E-2</v>
      </c>
      <c r="E7" s="131">
        <v>4.2100000000000002E-3</v>
      </c>
      <c r="F7" s="131">
        <v>1.2199999999999999E-3</v>
      </c>
      <c r="G7" s="374">
        <v>1</v>
      </c>
      <c r="H7" s="198">
        <v>0.77607999999999999</v>
      </c>
      <c r="I7" s="131">
        <v>0.13974</v>
      </c>
      <c r="J7" s="131">
        <v>8.4180000000000005E-2</v>
      </c>
      <c r="K7" s="785"/>
      <c r="L7" s="374">
        <v>1</v>
      </c>
      <c r="M7" s="145">
        <v>0.95238</v>
      </c>
      <c r="N7" s="146">
        <v>3.6139999999999999E-2</v>
      </c>
      <c r="O7" s="147">
        <v>1.1480000000000001E-2</v>
      </c>
      <c r="P7" s="357">
        <v>1</v>
      </c>
      <c r="Q7" s="145">
        <v>0.98923000000000005</v>
      </c>
      <c r="R7" s="146">
        <v>9.8300000000000002E-3</v>
      </c>
      <c r="S7" s="148">
        <v>9.3999999999999997E-4</v>
      </c>
      <c r="T7" s="785"/>
      <c r="U7" s="374">
        <v>1</v>
      </c>
      <c r="V7" s="145">
        <v>0.99934000000000001</v>
      </c>
      <c r="W7" s="146">
        <v>6.2E-4</v>
      </c>
      <c r="X7" s="147">
        <v>3.0000000000000001E-5</v>
      </c>
      <c r="Y7" s="357">
        <v>1</v>
      </c>
      <c r="Z7" s="145">
        <v>0.98041999999999996</v>
      </c>
      <c r="AA7" s="146">
        <v>1.9550000000000001E-2</v>
      </c>
      <c r="AB7" s="148">
        <v>4.0000000000000003E-5</v>
      </c>
      <c r="AC7" s="856"/>
      <c r="AD7" s="340">
        <v>1</v>
      </c>
      <c r="AE7" s="145">
        <v>0.99863000000000002</v>
      </c>
      <c r="AF7" s="146">
        <v>1.32E-3</v>
      </c>
      <c r="AG7" s="147">
        <v>5.0000000000000002E-5</v>
      </c>
      <c r="AH7" s="357">
        <v>1</v>
      </c>
      <c r="AI7" s="145">
        <v>0.97416999999999998</v>
      </c>
      <c r="AJ7" s="146">
        <v>2.5829999999999999E-2</v>
      </c>
      <c r="AK7" s="148" t="s">
        <v>472</v>
      </c>
      <c r="AL7" s="404"/>
    </row>
    <row r="8" spans="1:41" s="21" customFormat="1" ht="12.75" customHeight="1">
      <c r="A8" s="785" t="s">
        <v>62</v>
      </c>
      <c r="B8" s="207">
        <v>2583382</v>
      </c>
      <c r="C8" s="186">
        <v>2507032</v>
      </c>
      <c r="D8" s="181">
        <v>61620</v>
      </c>
      <c r="E8" s="181">
        <v>5094</v>
      </c>
      <c r="F8" s="181">
        <v>9636</v>
      </c>
      <c r="G8" s="207">
        <v>106838</v>
      </c>
      <c r="H8" s="190">
        <v>70966</v>
      </c>
      <c r="I8" s="181">
        <v>31994</v>
      </c>
      <c r="J8" s="181">
        <v>3878</v>
      </c>
      <c r="K8" s="785" t="s">
        <v>62</v>
      </c>
      <c r="L8" s="207">
        <v>296598</v>
      </c>
      <c r="M8" s="186">
        <v>280060</v>
      </c>
      <c r="N8" s="199">
        <v>15476</v>
      </c>
      <c r="O8" s="187">
        <v>1062</v>
      </c>
      <c r="P8" s="199">
        <v>634400</v>
      </c>
      <c r="Q8" s="186">
        <v>624630</v>
      </c>
      <c r="R8" s="199">
        <v>9654</v>
      </c>
      <c r="S8" s="244">
        <v>116</v>
      </c>
      <c r="T8" s="785" t="s">
        <v>62</v>
      </c>
      <c r="U8" s="190">
        <v>1289174</v>
      </c>
      <c r="V8" s="186">
        <v>1287458</v>
      </c>
      <c r="W8" s="199">
        <v>1686</v>
      </c>
      <c r="X8" s="187">
        <v>30</v>
      </c>
      <c r="Y8" s="199">
        <v>109054</v>
      </c>
      <c r="Z8" s="186">
        <v>106632</v>
      </c>
      <c r="AA8" s="199">
        <v>2420</v>
      </c>
      <c r="AB8" s="244">
        <v>2</v>
      </c>
      <c r="AC8" s="786" t="s">
        <v>62</v>
      </c>
      <c r="AD8" s="190">
        <v>72364</v>
      </c>
      <c r="AE8" s="186">
        <v>72300</v>
      </c>
      <c r="AF8" s="199">
        <v>64</v>
      </c>
      <c r="AG8" s="187">
        <v>0</v>
      </c>
      <c r="AH8" s="199">
        <v>65318</v>
      </c>
      <c r="AI8" s="186">
        <v>64986</v>
      </c>
      <c r="AJ8" s="199">
        <v>326</v>
      </c>
      <c r="AK8" s="244">
        <v>6</v>
      </c>
      <c r="AL8" s="404"/>
    </row>
    <row r="9" spans="1:41" s="21" customFormat="1" ht="12.75" customHeight="1">
      <c r="A9" s="785"/>
      <c r="B9" s="374">
        <v>1</v>
      </c>
      <c r="C9" s="198">
        <v>0.97045000000000003</v>
      </c>
      <c r="D9" s="131">
        <v>2.385E-2</v>
      </c>
      <c r="E9" s="131">
        <v>1.97E-3</v>
      </c>
      <c r="F9" s="131">
        <v>3.7299999999999998E-3</v>
      </c>
      <c r="G9" s="374">
        <v>1</v>
      </c>
      <c r="H9" s="198">
        <v>0.66424000000000005</v>
      </c>
      <c r="I9" s="131">
        <v>0.29946</v>
      </c>
      <c r="J9" s="131">
        <v>3.6299999999999999E-2</v>
      </c>
      <c r="K9" s="785"/>
      <c r="L9" s="374">
        <v>1</v>
      </c>
      <c r="M9" s="198">
        <v>0.94423999999999997</v>
      </c>
      <c r="N9" s="131">
        <v>5.2179999999999997E-2</v>
      </c>
      <c r="O9" s="189">
        <v>3.5799999999999998E-3</v>
      </c>
      <c r="P9" s="341">
        <v>1</v>
      </c>
      <c r="Q9" s="198">
        <v>0.98460000000000003</v>
      </c>
      <c r="R9" s="131">
        <v>1.5219999999999999E-2</v>
      </c>
      <c r="S9" s="227">
        <v>1.8000000000000001E-4</v>
      </c>
      <c r="T9" s="785"/>
      <c r="U9" s="340">
        <v>1</v>
      </c>
      <c r="V9" s="198">
        <v>0.99866999999999995</v>
      </c>
      <c r="W9" s="131">
        <v>1.31E-3</v>
      </c>
      <c r="X9" s="189">
        <v>2.0000000000000002E-5</v>
      </c>
      <c r="Y9" s="341">
        <v>1</v>
      </c>
      <c r="Z9" s="198">
        <v>0.97779000000000005</v>
      </c>
      <c r="AA9" s="131">
        <v>2.2190000000000001E-2</v>
      </c>
      <c r="AB9" s="227">
        <v>2.0000000000000002E-5</v>
      </c>
      <c r="AC9" s="856"/>
      <c r="AD9" s="146">
        <v>1</v>
      </c>
      <c r="AE9" s="198">
        <v>0.99912000000000001</v>
      </c>
      <c r="AF9" s="131">
        <v>8.8000000000000003E-4</v>
      </c>
      <c r="AG9" s="189" t="s">
        <v>472</v>
      </c>
      <c r="AH9" s="341">
        <v>1</v>
      </c>
      <c r="AI9" s="198">
        <v>0.99492000000000003</v>
      </c>
      <c r="AJ9" s="131">
        <v>4.9899999999999996E-3</v>
      </c>
      <c r="AK9" s="227">
        <v>9.0000000000000006E-5</v>
      </c>
      <c r="AL9" s="404"/>
    </row>
    <row r="10" spans="1:41" s="21" customFormat="1" ht="12.75" customHeight="1">
      <c r="A10" s="785" t="s">
        <v>63</v>
      </c>
      <c r="B10" s="207">
        <v>890664</v>
      </c>
      <c r="C10" s="186">
        <v>886133</v>
      </c>
      <c r="D10" s="181">
        <v>2020</v>
      </c>
      <c r="E10" s="181">
        <v>1412</v>
      </c>
      <c r="F10" s="181">
        <v>1099</v>
      </c>
      <c r="G10" s="207">
        <v>16212</v>
      </c>
      <c r="H10" s="190">
        <v>14322</v>
      </c>
      <c r="I10" s="181">
        <v>970</v>
      </c>
      <c r="J10" s="181">
        <v>920</v>
      </c>
      <c r="K10" s="785" t="s">
        <v>63</v>
      </c>
      <c r="L10" s="207">
        <v>89933</v>
      </c>
      <c r="M10" s="186">
        <v>89467</v>
      </c>
      <c r="N10" s="199">
        <v>187</v>
      </c>
      <c r="O10" s="187">
        <v>279</v>
      </c>
      <c r="P10" s="199">
        <v>73807</v>
      </c>
      <c r="Q10" s="186">
        <v>73354</v>
      </c>
      <c r="R10" s="199">
        <v>282</v>
      </c>
      <c r="S10" s="244">
        <v>171</v>
      </c>
      <c r="T10" s="785" t="s">
        <v>63</v>
      </c>
      <c r="U10" s="207">
        <v>636283</v>
      </c>
      <c r="V10" s="186">
        <v>635948</v>
      </c>
      <c r="W10" s="199">
        <v>293</v>
      </c>
      <c r="X10" s="187">
        <v>42</v>
      </c>
      <c r="Y10" s="199">
        <v>41669</v>
      </c>
      <c r="Z10" s="186">
        <v>41505</v>
      </c>
      <c r="AA10" s="199">
        <v>164</v>
      </c>
      <c r="AB10" s="244">
        <v>0</v>
      </c>
      <c r="AC10" s="786" t="s">
        <v>63</v>
      </c>
      <c r="AD10" s="190">
        <v>12366</v>
      </c>
      <c r="AE10" s="186">
        <v>12366</v>
      </c>
      <c r="AF10" s="199">
        <v>0</v>
      </c>
      <c r="AG10" s="187">
        <v>0</v>
      </c>
      <c r="AH10" s="199">
        <v>19295</v>
      </c>
      <c r="AI10" s="186">
        <v>19171</v>
      </c>
      <c r="AJ10" s="199">
        <v>124</v>
      </c>
      <c r="AK10" s="244">
        <v>0</v>
      </c>
      <c r="AL10" s="404"/>
    </row>
    <row r="11" spans="1:41" s="21" customFormat="1" ht="12.75" customHeight="1">
      <c r="A11" s="785"/>
      <c r="B11" s="374">
        <v>1</v>
      </c>
      <c r="C11" s="198">
        <v>0.99490999999999996</v>
      </c>
      <c r="D11" s="131">
        <v>2.2699999999999999E-3</v>
      </c>
      <c r="E11" s="131">
        <v>1.5900000000000001E-3</v>
      </c>
      <c r="F11" s="131">
        <v>1.23E-3</v>
      </c>
      <c r="G11" s="374">
        <v>1</v>
      </c>
      <c r="H11" s="198">
        <v>0.88341999999999998</v>
      </c>
      <c r="I11" s="131">
        <v>5.9830000000000001E-2</v>
      </c>
      <c r="J11" s="131">
        <v>5.6750000000000002E-2</v>
      </c>
      <c r="K11" s="785"/>
      <c r="L11" s="374">
        <v>1</v>
      </c>
      <c r="M11" s="198">
        <v>0.99482000000000004</v>
      </c>
      <c r="N11" s="131">
        <v>2.0799999999999998E-3</v>
      </c>
      <c r="O11" s="189">
        <v>3.0999999999999999E-3</v>
      </c>
      <c r="P11" s="341">
        <v>1</v>
      </c>
      <c r="Q11" s="198">
        <v>0.99385999999999997</v>
      </c>
      <c r="R11" s="131">
        <v>3.82E-3</v>
      </c>
      <c r="S11" s="227">
        <v>2.32E-3</v>
      </c>
      <c r="T11" s="785"/>
      <c r="U11" s="374">
        <v>1</v>
      </c>
      <c r="V11" s="198">
        <v>0.99946999999999997</v>
      </c>
      <c r="W11" s="131">
        <v>4.6000000000000001E-4</v>
      </c>
      <c r="X11" s="189">
        <v>6.9999999999999994E-5</v>
      </c>
      <c r="Y11" s="341">
        <v>1</v>
      </c>
      <c r="Z11" s="198">
        <v>0.99605999999999995</v>
      </c>
      <c r="AA11" s="131">
        <v>3.9399999999999999E-3</v>
      </c>
      <c r="AB11" s="227" t="s">
        <v>472</v>
      </c>
      <c r="AC11" s="856"/>
      <c r="AD11" s="340">
        <v>1</v>
      </c>
      <c r="AE11" s="198">
        <v>1</v>
      </c>
      <c r="AF11" s="131" t="s">
        <v>472</v>
      </c>
      <c r="AG11" s="189" t="s">
        <v>472</v>
      </c>
      <c r="AH11" s="341">
        <v>1</v>
      </c>
      <c r="AI11" s="198">
        <v>0.99356999999999995</v>
      </c>
      <c r="AJ11" s="131">
        <v>6.43E-3</v>
      </c>
      <c r="AK11" s="227" t="s">
        <v>472</v>
      </c>
      <c r="AL11" s="404"/>
    </row>
    <row r="12" spans="1:41" s="21" customFormat="1" ht="12.75" customHeight="1">
      <c r="A12" s="785" t="s">
        <v>64</v>
      </c>
      <c r="B12" s="207">
        <v>223101</v>
      </c>
      <c r="C12" s="186">
        <v>219048</v>
      </c>
      <c r="D12" s="181">
        <v>3739</v>
      </c>
      <c r="E12" s="181">
        <v>268</v>
      </c>
      <c r="F12" s="181">
        <v>46</v>
      </c>
      <c r="G12" s="207">
        <v>4652</v>
      </c>
      <c r="H12" s="190">
        <v>3085</v>
      </c>
      <c r="I12" s="181">
        <v>1302</v>
      </c>
      <c r="J12" s="181">
        <v>265</v>
      </c>
      <c r="K12" s="785" t="s">
        <v>64</v>
      </c>
      <c r="L12" s="207">
        <v>24302</v>
      </c>
      <c r="M12" s="186">
        <v>23786</v>
      </c>
      <c r="N12" s="199">
        <v>513</v>
      </c>
      <c r="O12" s="187">
        <v>3</v>
      </c>
      <c r="P12" s="199">
        <v>33374</v>
      </c>
      <c r="Q12" s="186">
        <v>32863</v>
      </c>
      <c r="R12" s="199">
        <v>511</v>
      </c>
      <c r="S12" s="244">
        <v>0</v>
      </c>
      <c r="T12" s="785" t="s">
        <v>64</v>
      </c>
      <c r="U12" s="207">
        <v>123690</v>
      </c>
      <c r="V12" s="186">
        <v>123264</v>
      </c>
      <c r="W12" s="199">
        <v>426</v>
      </c>
      <c r="X12" s="187">
        <v>0</v>
      </c>
      <c r="Y12" s="199">
        <v>10520</v>
      </c>
      <c r="Z12" s="186">
        <v>10402</v>
      </c>
      <c r="AA12" s="199">
        <v>118</v>
      </c>
      <c r="AB12" s="244">
        <v>0</v>
      </c>
      <c r="AC12" s="786" t="s">
        <v>64</v>
      </c>
      <c r="AD12" s="190">
        <v>16230</v>
      </c>
      <c r="AE12" s="186">
        <v>16230</v>
      </c>
      <c r="AF12" s="199">
        <v>0</v>
      </c>
      <c r="AG12" s="187">
        <v>0</v>
      </c>
      <c r="AH12" s="199">
        <v>10287</v>
      </c>
      <c r="AI12" s="186">
        <v>9418</v>
      </c>
      <c r="AJ12" s="199">
        <v>869</v>
      </c>
      <c r="AK12" s="244">
        <v>0</v>
      </c>
      <c r="AL12" s="404"/>
    </row>
    <row r="13" spans="1:41" s="21" customFormat="1" ht="12.75" customHeight="1">
      <c r="A13" s="785"/>
      <c r="B13" s="374">
        <v>1</v>
      </c>
      <c r="C13" s="198">
        <v>0.98182999999999998</v>
      </c>
      <c r="D13" s="131">
        <v>1.6760000000000001E-2</v>
      </c>
      <c r="E13" s="131">
        <v>1.1999999999999999E-3</v>
      </c>
      <c r="F13" s="131">
        <v>2.1000000000000001E-4</v>
      </c>
      <c r="G13" s="374">
        <v>1</v>
      </c>
      <c r="H13" s="198">
        <v>0.66315999999999997</v>
      </c>
      <c r="I13" s="131">
        <v>0.27988000000000002</v>
      </c>
      <c r="J13" s="131">
        <v>5.6959999999999997E-2</v>
      </c>
      <c r="K13" s="785"/>
      <c r="L13" s="374">
        <v>1</v>
      </c>
      <c r="M13" s="198">
        <v>0.97877000000000003</v>
      </c>
      <c r="N13" s="131">
        <v>2.111E-2</v>
      </c>
      <c r="O13" s="189">
        <v>1.2E-4</v>
      </c>
      <c r="P13" s="341">
        <v>1</v>
      </c>
      <c r="Q13" s="198">
        <v>0.98468999999999995</v>
      </c>
      <c r="R13" s="131">
        <v>1.5310000000000001E-2</v>
      </c>
      <c r="S13" s="227" t="s">
        <v>472</v>
      </c>
      <c r="T13" s="785"/>
      <c r="U13" s="374">
        <v>1</v>
      </c>
      <c r="V13" s="198">
        <v>0.99656</v>
      </c>
      <c r="W13" s="131">
        <v>3.4399999999999999E-3</v>
      </c>
      <c r="X13" s="189" t="s">
        <v>472</v>
      </c>
      <c r="Y13" s="341">
        <v>1</v>
      </c>
      <c r="Z13" s="198">
        <v>0.98877999999999999</v>
      </c>
      <c r="AA13" s="131">
        <v>1.1220000000000001E-2</v>
      </c>
      <c r="AB13" s="227" t="s">
        <v>472</v>
      </c>
      <c r="AC13" s="856"/>
      <c r="AD13" s="340">
        <v>1</v>
      </c>
      <c r="AE13" s="198">
        <v>1</v>
      </c>
      <c r="AF13" s="131" t="s">
        <v>472</v>
      </c>
      <c r="AG13" s="189" t="s">
        <v>472</v>
      </c>
      <c r="AH13" s="341">
        <v>1</v>
      </c>
      <c r="AI13" s="198">
        <v>0.91552</v>
      </c>
      <c r="AJ13" s="131">
        <v>8.448E-2</v>
      </c>
      <c r="AK13" s="227" t="s">
        <v>472</v>
      </c>
      <c r="AL13" s="404"/>
    </row>
    <row r="14" spans="1:41" s="21" customFormat="1" ht="12.75" customHeight="1">
      <c r="A14" s="785" t="s">
        <v>65</v>
      </c>
      <c r="B14" s="207">
        <v>151620</v>
      </c>
      <c r="C14" s="186">
        <v>150507</v>
      </c>
      <c r="D14" s="181">
        <v>768</v>
      </c>
      <c r="E14" s="181">
        <v>311</v>
      </c>
      <c r="F14" s="181">
        <v>34</v>
      </c>
      <c r="G14" s="207">
        <v>9390</v>
      </c>
      <c r="H14" s="190">
        <v>8783</v>
      </c>
      <c r="I14" s="181">
        <v>324</v>
      </c>
      <c r="J14" s="181">
        <v>283</v>
      </c>
      <c r="K14" s="785" t="s">
        <v>65</v>
      </c>
      <c r="L14" s="207">
        <v>11879</v>
      </c>
      <c r="M14" s="186">
        <v>11786</v>
      </c>
      <c r="N14" s="199">
        <v>69</v>
      </c>
      <c r="O14" s="187">
        <v>24</v>
      </c>
      <c r="P14" s="199">
        <v>11855</v>
      </c>
      <c r="Q14" s="186">
        <v>11791</v>
      </c>
      <c r="R14" s="199">
        <v>60</v>
      </c>
      <c r="S14" s="244">
        <v>4</v>
      </c>
      <c r="T14" s="785" t="s">
        <v>65</v>
      </c>
      <c r="U14" s="207">
        <v>104216</v>
      </c>
      <c r="V14" s="186">
        <v>104051</v>
      </c>
      <c r="W14" s="199">
        <v>165</v>
      </c>
      <c r="X14" s="187">
        <v>0</v>
      </c>
      <c r="Y14" s="199">
        <v>6997</v>
      </c>
      <c r="Z14" s="186">
        <v>6884</v>
      </c>
      <c r="AA14" s="199">
        <v>113</v>
      </c>
      <c r="AB14" s="244">
        <v>0</v>
      </c>
      <c r="AC14" s="786" t="s">
        <v>65</v>
      </c>
      <c r="AD14" s="190">
        <v>2112</v>
      </c>
      <c r="AE14" s="186">
        <v>2075</v>
      </c>
      <c r="AF14" s="199">
        <v>37</v>
      </c>
      <c r="AG14" s="187">
        <v>0</v>
      </c>
      <c r="AH14" s="199">
        <v>5137</v>
      </c>
      <c r="AI14" s="186">
        <v>5137</v>
      </c>
      <c r="AJ14" s="199">
        <v>0</v>
      </c>
      <c r="AK14" s="244">
        <v>0</v>
      </c>
      <c r="AL14" s="404"/>
    </row>
    <row r="15" spans="1:41" s="21" customFormat="1" ht="12.75" customHeight="1">
      <c r="A15" s="785"/>
      <c r="B15" s="374">
        <v>1</v>
      </c>
      <c r="C15" s="198">
        <v>0.99265999999999999</v>
      </c>
      <c r="D15" s="131">
        <v>5.0699999999999999E-3</v>
      </c>
      <c r="E15" s="131">
        <v>2.0500000000000002E-3</v>
      </c>
      <c r="F15" s="131">
        <v>2.2000000000000001E-4</v>
      </c>
      <c r="G15" s="374">
        <v>1</v>
      </c>
      <c r="H15" s="198">
        <v>0.93535999999999997</v>
      </c>
      <c r="I15" s="131">
        <v>3.4500000000000003E-2</v>
      </c>
      <c r="J15" s="131">
        <v>3.014E-2</v>
      </c>
      <c r="K15" s="785"/>
      <c r="L15" s="374">
        <v>1</v>
      </c>
      <c r="M15" s="198">
        <v>0.99217</v>
      </c>
      <c r="N15" s="131">
        <v>5.8100000000000001E-3</v>
      </c>
      <c r="O15" s="189">
        <v>2.0200000000000001E-3</v>
      </c>
      <c r="P15" s="341">
        <v>1</v>
      </c>
      <c r="Q15" s="198">
        <v>0.99460000000000004</v>
      </c>
      <c r="R15" s="131">
        <v>5.0600000000000003E-3</v>
      </c>
      <c r="S15" s="227">
        <v>3.4000000000000002E-4</v>
      </c>
      <c r="T15" s="785"/>
      <c r="U15" s="374">
        <v>1</v>
      </c>
      <c r="V15" s="198">
        <v>0.99841999999999997</v>
      </c>
      <c r="W15" s="131">
        <v>1.58E-3</v>
      </c>
      <c r="X15" s="189" t="s">
        <v>472</v>
      </c>
      <c r="Y15" s="341">
        <v>1</v>
      </c>
      <c r="Z15" s="198">
        <v>0.98385</v>
      </c>
      <c r="AA15" s="131">
        <v>1.6150000000000001E-2</v>
      </c>
      <c r="AB15" s="227" t="s">
        <v>472</v>
      </c>
      <c r="AC15" s="856"/>
      <c r="AD15" s="340">
        <v>1</v>
      </c>
      <c r="AE15" s="198">
        <v>0.98248000000000002</v>
      </c>
      <c r="AF15" s="131">
        <v>1.7520000000000001E-2</v>
      </c>
      <c r="AG15" s="189" t="s">
        <v>472</v>
      </c>
      <c r="AH15" s="341">
        <v>1</v>
      </c>
      <c r="AI15" s="198">
        <v>1</v>
      </c>
      <c r="AJ15" s="131" t="s">
        <v>472</v>
      </c>
      <c r="AK15" s="227" t="s">
        <v>472</v>
      </c>
      <c r="AL15" s="404"/>
    </row>
    <row r="16" spans="1:41" s="21" customFormat="1" ht="12.75" customHeight="1">
      <c r="A16" s="785" t="s">
        <v>66</v>
      </c>
      <c r="B16" s="207">
        <v>216901</v>
      </c>
      <c r="C16" s="186">
        <v>215681</v>
      </c>
      <c r="D16" s="181">
        <v>135</v>
      </c>
      <c r="E16" s="181">
        <v>0</v>
      </c>
      <c r="F16" s="181">
        <v>1085</v>
      </c>
      <c r="G16" s="207">
        <v>6110</v>
      </c>
      <c r="H16" s="190">
        <v>6033</v>
      </c>
      <c r="I16" s="181">
        <v>77</v>
      </c>
      <c r="J16" s="181">
        <v>0</v>
      </c>
      <c r="K16" s="785" t="s">
        <v>66</v>
      </c>
      <c r="L16" s="207">
        <v>44113</v>
      </c>
      <c r="M16" s="186">
        <v>44067</v>
      </c>
      <c r="N16" s="199">
        <v>46</v>
      </c>
      <c r="O16" s="187">
        <v>0</v>
      </c>
      <c r="P16" s="199">
        <v>18353</v>
      </c>
      <c r="Q16" s="186">
        <v>18353</v>
      </c>
      <c r="R16" s="199">
        <v>0</v>
      </c>
      <c r="S16" s="244">
        <v>0</v>
      </c>
      <c r="T16" s="785" t="s">
        <v>66</v>
      </c>
      <c r="U16" s="207">
        <v>120715</v>
      </c>
      <c r="V16" s="186">
        <v>120713</v>
      </c>
      <c r="W16" s="199">
        <v>2</v>
      </c>
      <c r="X16" s="187">
        <v>0</v>
      </c>
      <c r="Y16" s="199">
        <v>12250</v>
      </c>
      <c r="Z16" s="186">
        <v>12240</v>
      </c>
      <c r="AA16" s="199">
        <v>10</v>
      </c>
      <c r="AB16" s="244">
        <v>0</v>
      </c>
      <c r="AC16" s="786" t="s">
        <v>66</v>
      </c>
      <c r="AD16" s="190">
        <v>0</v>
      </c>
      <c r="AE16" s="186">
        <v>0</v>
      </c>
      <c r="AF16" s="199">
        <v>0</v>
      </c>
      <c r="AG16" s="187">
        <v>0</v>
      </c>
      <c r="AH16" s="199">
        <v>14275</v>
      </c>
      <c r="AI16" s="186">
        <v>14275</v>
      </c>
      <c r="AJ16" s="199">
        <v>0</v>
      </c>
      <c r="AK16" s="244">
        <v>0</v>
      </c>
      <c r="AL16" s="404"/>
    </row>
    <row r="17" spans="1:38" s="21" customFormat="1" ht="12.75" customHeight="1">
      <c r="A17" s="785"/>
      <c r="B17" s="374">
        <v>1</v>
      </c>
      <c r="C17" s="198">
        <v>0.99438000000000004</v>
      </c>
      <c r="D17" s="131">
        <v>6.2E-4</v>
      </c>
      <c r="E17" s="131" t="s">
        <v>472</v>
      </c>
      <c r="F17" s="131">
        <v>5.0000000000000001E-3</v>
      </c>
      <c r="G17" s="374">
        <v>1</v>
      </c>
      <c r="H17" s="198">
        <v>0.98740000000000006</v>
      </c>
      <c r="I17" s="131">
        <v>1.26E-2</v>
      </c>
      <c r="J17" s="131" t="s">
        <v>472</v>
      </c>
      <c r="K17" s="785"/>
      <c r="L17" s="374">
        <v>1</v>
      </c>
      <c r="M17" s="198">
        <v>0.99895999999999996</v>
      </c>
      <c r="N17" s="131">
        <v>1.0399999999999999E-3</v>
      </c>
      <c r="O17" s="189" t="s">
        <v>472</v>
      </c>
      <c r="P17" s="341">
        <v>1</v>
      </c>
      <c r="Q17" s="198">
        <v>1</v>
      </c>
      <c r="R17" s="131" t="s">
        <v>472</v>
      </c>
      <c r="S17" s="227" t="s">
        <v>472</v>
      </c>
      <c r="T17" s="785"/>
      <c r="U17" s="374">
        <v>1</v>
      </c>
      <c r="V17" s="198">
        <v>0.99997999999999998</v>
      </c>
      <c r="W17" s="131">
        <v>2.0000000000000002E-5</v>
      </c>
      <c r="X17" s="189" t="s">
        <v>472</v>
      </c>
      <c r="Y17" s="341">
        <v>1</v>
      </c>
      <c r="Z17" s="198">
        <v>0.99917999999999996</v>
      </c>
      <c r="AA17" s="131">
        <v>8.1999999999999998E-4</v>
      </c>
      <c r="AB17" s="227" t="s">
        <v>472</v>
      </c>
      <c r="AC17" s="856"/>
      <c r="AD17" s="340" t="s">
        <v>472</v>
      </c>
      <c r="AE17" s="198" t="s">
        <v>472</v>
      </c>
      <c r="AF17" s="131" t="s">
        <v>472</v>
      </c>
      <c r="AG17" s="189" t="s">
        <v>472</v>
      </c>
      <c r="AH17" s="341">
        <v>1</v>
      </c>
      <c r="AI17" s="198">
        <v>1</v>
      </c>
      <c r="AJ17" s="131" t="s">
        <v>472</v>
      </c>
      <c r="AK17" s="227" t="s">
        <v>472</v>
      </c>
      <c r="AL17" s="404"/>
    </row>
    <row r="18" spans="1:38" s="21" customFormat="1" ht="12.75" customHeight="1">
      <c r="A18" s="785" t="s">
        <v>67</v>
      </c>
      <c r="B18" s="207">
        <v>1130781</v>
      </c>
      <c r="C18" s="186">
        <v>1118039</v>
      </c>
      <c r="D18" s="181">
        <v>7869</v>
      </c>
      <c r="E18" s="181">
        <v>3949</v>
      </c>
      <c r="F18" s="181">
        <v>924</v>
      </c>
      <c r="G18" s="207">
        <v>32315</v>
      </c>
      <c r="H18" s="190">
        <v>25527</v>
      </c>
      <c r="I18" s="181">
        <v>4051</v>
      </c>
      <c r="J18" s="181">
        <v>2737</v>
      </c>
      <c r="K18" s="785" t="s">
        <v>67</v>
      </c>
      <c r="L18" s="207">
        <v>92642</v>
      </c>
      <c r="M18" s="186">
        <v>90689</v>
      </c>
      <c r="N18" s="199">
        <v>1375</v>
      </c>
      <c r="O18" s="187">
        <v>578</v>
      </c>
      <c r="P18" s="199">
        <v>147631</v>
      </c>
      <c r="Q18" s="186">
        <v>146057</v>
      </c>
      <c r="R18" s="199">
        <v>1099</v>
      </c>
      <c r="S18" s="244">
        <v>475</v>
      </c>
      <c r="T18" s="785" t="s">
        <v>67</v>
      </c>
      <c r="U18" s="207">
        <v>750938</v>
      </c>
      <c r="V18" s="186">
        <v>750407</v>
      </c>
      <c r="W18" s="199">
        <v>387</v>
      </c>
      <c r="X18" s="187">
        <v>144</v>
      </c>
      <c r="Y18" s="199">
        <v>54735</v>
      </c>
      <c r="Z18" s="186">
        <v>53804</v>
      </c>
      <c r="AA18" s="199">
        <v>918</v>
      </c>
      <c r="AB18" s="244">
        <v>13</v>
      </c>
      <c r="AC18" s="786" t="s">
        <v>67</v>
      </c>
      <c r="AD18" s="190">
        <v>10897</v>
      </c>
      <c r="AE18" s="186">
        <v>10889</v>
      </c>
      <c r="AF18" s="199">
        <v>6</v>
      </c>
      <c r="AG18" s="187">
        <v>2</v>
      </c>
      <c r="AH18" s="199">
        <v>40699</v>
      </c>
      <c r="AI18" s="186">
        <v>40666</v>
      </c>
      <c r="AJ18" s="199">
        <v>33</v>
      </c>
      <c r="AK18" s="244">
        <v>0</v>
      </c>
      <c r="AL18" s="404"/>
    </row>
    <row r="19" spans="1:38" s="21" customFormat="1" ht="12.75" customHeight="1">
      <c r="A19" s="785"/>
      <c r="B19" s="374">
        <v>1</v>
      </c>
      <c r="C19" s="198">
        <v>0.98873</v>
      </c>
      <c r="D19" s="131">
        <v>6.96E-3</v>
      </c>
      <c r="E19" s="131">
        <v>3.49E-3</v>
      </c>
      <c r="F19" s="131">
        <v>8.1999999999999998E-4</v>
      </c>
      <c r="G19" s="374">
        <v>1</v>
      </c>
      <c r="H19" s="198">
        <v>0.78993999999999998</v>
      </c>
      <c r="I19" s="131">
        <v>0.12536</v>
      </c>
      <c r="J19" s="131">
        <v>8.4699999999999998E-2</v>
      </c>
      <c r="K19" s="785"/>
      <c r="L19" s="374">
        <v>1</v>
      </c>
      <c r="M19" s="198">
        <v>0.97892000000000001</v>
      </c>
      <c r="N19" s="131">
        <v>1.4840000000000001E-2</v>
      </c>
      <c r="O19" s="189">
        <v>6.2399999999999999E-3</v>
      </c>
      <c r="P19" s="341">
        <v>1</v>
      </c>
      <c r="Q19" s="198">
        <v>0.98934</v>
      </c>
      <c r="R19" s="131">
        <v>7.4400000000000004E-3</v>
      </c>
      <c r="S19" s="227">
        <v>3.2200000000000002E-3</v>
      </c>
      <c r="T19" s="785"/>
      <c r="U19" s="374">
        <v>1</v>
      </c>
      <c r="V19" s="198">
        <v>0.99929000000000001</v>
      </c>
      <c r="W19" s="131">
        <v>5.1999999999999995E-4</v>
      </c>
      <c r="X19" s="189">
        <v>1.9000000000000001E-4</v>
      </c>
      <c r="Y19" s="341">
        <v>1</v>
      </c>
      <c r="Z19" s="198">
        <v>0.98299000000000003</v>
      </c>
      <c r="AA19" s="131">
        <v>1.677E-2</v>
      </c>
      <c r="AB19" s="227">
        <v>2.4000000000000001E-4</v>
      </c>
      <c r="AC19" s="856"/>
      <c r="AD19" s="340">
        <v>1</v>
      </c>
      <c r="AE19" s="198">
        <v>0.99926999999999999</v>
      </c>
      <c r="AF19" s="131">
        <v>5.5000000000000003E-4</v>
      </c>
      <c r="AG19" s="189">
        <v>1.8000000000000001E-4</v>
      </c>
      <c r="AH19" s="341">
        <v>1</v>
      </c>
      <c r="AI19" s="198">
        <v>0.99919000000000002</v>
      </c>
      <c r="AJ19" s="131">
        <v>8.0999999999999996E-4</v>
      </c>
      <c r="AK19" s="227" t="s">
        <v>472</v>
      </c>
      <c r="AL19" s="404"/>
    </row>
    <row r="20" spans="1:38" s="21" customFormat="1" ht="12.75" customHeight="1">
      <c r="A20" s="785" t="s">
        <v>68</v>
      </c>
      <c r="B20" s="207">
        <v>109877</v>
      </c>
      <c r="C20" s="186">
        <v>108139</v>
      </c>
      <c r="D20" s="181">
        <v>1706</v>
      </c>
      <c r="E20" s="181">
        <v>16</v>
      </c>
      <c r="F20" s="181">
        <v>16</v>
      </c>
      <c r="G20" s="207">
        <v>3753</v>
      </c>
      <c r="H20" s="190">
        <v>2566</v>
      </c>
      <c r="I20" s="181">
        <v>1179</v>
      </c>
      <c r="J20" s="181">
        <v>8</v>
      </c>
      <c r="K20" s="785" t="s">
        <v>68</v>
      </c>
      <c r="L20" s="207">
        <v>8463</v>
      </c>
      <c r="M20" s="186">
        <v>8354</v>
      </c>
      <c r="N20" s="199">
        <v>101</v>
      </c>
      <c r="O20" s="187">
        <v>8</v>
      </c>
      <c r="P20" s="199">
        <v>14198</v>
      </c>
      <c r="Q20" s="186">
        <v>14052</v>
      </c>
      <c r="R20" s="199">
        <v>146</v>
      </c>
      <c r="S20" s="244">
        <v>0</v>
      </c>
      <c r="T20" s="785" t="s">
        <v>68</v>
      </c>
      <c r="U20" s="207">
        <v>53676</v>
      </c>
      <c r="V20" s="186">
        <v>53506</v>
      </c>
      <c r="W20" s="199">
        <v>170</v>
      </c>
      <c r="X20" s="187">
        <v>0</v>
      </c>
      <c r="Y20" s="199">
        <v>2347</v>
      </c>
      <c r="Z20" s="186">
        <v>2239</v>
      </c>
      <c r="AA20" s="199">
        <v>108</v>
      </c>
      <c r="AB20" s="244">
        <v>0</v>
      </c>
      <c r="AC20" s="786" t="s">
        <v>68</v>
      </c>
      <c r="AD20" s="190">
        <v>24278</v>
      </c>
      <c r="AE20" s="186">
        <v>24278</v>
      </c>
      <c r="AF20" s="199">
        <v>0</v>
      </c>
      <c r="AG20" s="187">
        <v>0</v>
      </c>
      <c r="AH20" s="199">
        <v>3146</v>
      </c>
      <c r="AI20" s="186">
        <v>3144</v>
      </c>
      <c r="AJ20" s="199">
        <v>2</v>
      </c>
      <c r="AK20" s="244">
        <v>0</v>
      </c>
      <c r="AL20" s="404"/>
    </row>
    <row r="21" spans="1:38" s="21" customFormat="1" ht="12.75" customHeight="1">
      <c r="A21" s="785"/>
      <c r="B21" s="374">
        <v>1</v>
      </c>
      <c r="C21" s="198">
        <v>0.98418000000000005</v>
      </c>
      <c r="D21" s="131">
        <v>1.553E-2</v>
      </c>
      <c r="E21" s="131">
        <v>1.4999999999999999E-4</v>
      </c>
      <c r="F21" s="131">
        <v>1.4999999999999999E-4</v>
      </c>
      <c r="G21" s="374">
        <v>1</v>
      </c>
      <c r="H21" s="198">
        <v>0.68371999999999999</v>
      </c>
      <c r="I21" s="131">
        <v>0.31414999999999998</v>
      </c>
      <c r="J21" s="131">
        <v>2.1299999999999999E-3</v>
      </c>
      <c r="K21" s="785"/>
      <c r="L21" s="374">
        <v>1</v>
      </c>
      <c r="M21" s="198">
        <v>0.98712</v>
      </c>
      <c r="N21" s="131">
        <v>1.193E-2</v>
      </c>
      <c r="O21" s="189">
        <v>9.5E-4</v>
      </c>
      <c r="P21" s="341">
        <v>1</v>
      </c>
      <c r="Q21" s="198">
        <v>0.98972000000000004</v>
      </c>
      <c r="R21" s="131">
        <v>1.0279999999999999E-2</v>
      </c>
      <c r="S21" s="227" t="s">
        <v>472</v>
      </c>
      <c r="T21" s="785"/>
      <c r="U21" s="374">
        <v>1</v>
      </c>
      <c r="V21" s="198">
        <v>0.99682999999999999</v>
      </c>
      <c r="W21" s="131">
        <v>3.1700000000000001E-3</v>
      </c>
      <c r="X21" s="189" t="s">
        <v>472</v>
      </c>
      <c r="Y21" s="341">
        <v>1</v>
      </c>
      <c r="Z21" s="198">
        <v>0.95398000000000005</v>
      </c>
      <c r="AA21" s="131">
        <v>4.6019999999999998E-2</v>
      </c>
      <c r="AB21" s="227" t="s">
        <v>472</v>
      </c>
      <c r="AC21" s="856"/>
      <c r="AD21" s="340">
        <v>1</v>
      </c>
      <c r="AE21" s="198">
        <v>1</v>
      </c>
      <c r="AF21" s="131" t="s">
        <v>472</v>
      </c>
      <c r="AG21" s="189" t="s">
        <v>472</v>
      </c>
      <c r="AH21" s="341">
        <v>1</v>
      </c>
      <c r="AI21" s="198">
        <v>0.99936000000000003</v>
      </c>
      <c r="AJ21" s="131">
        <v>6.4000000000000005E-4</v>
      </c>
      <c r="AK21" s="227" t="s">
        <v>472</v>
      </c>
      <c r="AL21" s="404"/>
    </row>
    <row r="22" spans="1:38" s="21" customFormat="1" ht="12.75" customHeight="1">
      <c r="A22" s="785" t="s">
        <v>69</v>
      </c>
      <c r="B22" s="207">
        <v>1765970</v>
      </c>
      <c r="C22" s="186">
        <v>1754644</v>
      </c>
      <c r="D22" s="181">
        <v>8483</v>
      </c>
      <c r="E22" s="181">
        <v>1001</v>
      </c>
      <c r="F22" s="181">
        <v>1842</v>
      </c>
      <c r="G22" s="207">
        <v>96950</v>
      </c>
      <c r="H22" s="190">
        <v>91904</v>
      </c>
      <c r="I22" s="181">
        <v>4456</v>
      </c>
      <c r="J22" s="181">
        <v>590</v>
      </c>
      <c r="K22" s="785" t="s">
        <v>69</v>
      </c>
      <c r="L22" s="207">
        <v>93131</v>
      </c>
      <c r="M22" s="186">
        <v>91520</v>
      </c>
      <c r="N22" s="199">
        <v>1417</v>
      </c>
      <c r="O22" s="187">
        <v>194</v>
      </c>
      <c r="P22" s="199">
        <v>173372</v>
      </c>
      <c r="Q22" s="186">
        <v>171776</v>
      </c>
      <c r="R22" s="199">
        <v>1515</v>
      </c>
      <c r="S22" s="244">
        <v>81</v>
      </c>
      <c r="T22" s="785" t="s">
        <v>69</v>
      </c>
      <c r="U22" s="207">
        <v>1014163</v>
      </c>
      <c r="V22" s="186">
        <v>1013740</v>
      </c>
      <c r="W22" s="199">
        <v>295</v>
      </c>
      <c r="X22" s="187">
        <v>128</v>
      </c>
      <c r="Y22" s="199">
        <v>156631</v>
      </c>
      <c r="Z22" s="186">
        <v>155913</v>
      </c>
      <c r="AA22" s="199">
        <v>710</v>
      </c>
      <c r="AB22" s="244">
        <v>8</v>
      </c>
      <c r="AC22" s="786" t="s">
        <v>69</v>
      </c>
      <c r="AD22" s="190">
        <v>122561</v>
      </c>
      <c r="AE22" s="186">
        <v>122541</v>
      </c>
      <c r="AF22" s="199">
        <v>20</v>
      </c>
      <c r="AG22" s="187">
        <v>0</v>
      </c>
      <c r="AH22" s="199">
        <v>107320</v>
      </c>
      <c r="AI22" s="186">
        <v>107250</v>
      </c>
      <c r="AJ22" s="199">
        <v>70</v>
      </c>
      <c r="AK22" s="244">
        <v>0</v>
      </c>
      <c r="AL22" s="404"/>
    </row>
    <row r="23" spans="1:38" s="21" customFormat="1" ht="12.75" customHeight="1">
      <c r="A23" s="785"/>
      <c r="B23" s="374">
        <v>1</v>
      </c>
      <c r="C23" s="198">
        <v>0.99358999999999997</v>
      </c>
      <c r="D23" s="131">
        <v>4.7999999999999996E-3</v>
      </c>
      <c r="E23" s="131">
        <v>5.6999999999999998E-4</v>
      </c>
      <c r="F23" s="131">
        <v>1.0399999999999999E-3</v>
      </c>
      <c r="G23" s="374">
        <v>1</v>
      </c>
      <c r="H23" s="198">
        <v>0.94794999999999996</v>
      </c>
      <c r="I23" s="131">
        <v>4.5960000000000001E-2</v>
      </c>
      <c r="J23" s="131">
        <v>6.0899999999999999E-3</v>
      </c>
      <c r="K23" s="785"/>
      <c r="L23" s="374">
        <v>1</v>
      </c>
      <c r="M23" s="198">
        <v>0.98270000000000002</v>
      </c>
      <c r="N23" s="131">
        <v>1.5219999999999999E-2</v>
      </c>
      <c r="O23" s="189">
        <v>2.0799999999999998E-3</v>
      </c>
      <c r="P23" s="341">
        <v>1</v>
      </c>
      <c r="Q23" s="198">
        <v>0.99078999999999995</v>
      </c>
      <c r="R23" s="131">
        <v>8.7399999999999995E-3</v>
      </c>
      <c r="S23" s="227">
        <v>4.6999999999999999E-4</v>
      </c>
      <c r="T23" s="785"/>
      <c r="U23" s="374">
        <v>1</v>
      </c>
      <c r="V23" s="198">
        <v>0.99958000000000002</v>
      </c>
      <c r="W23" s="131">
        <v>2.9E-4</v>
      </c>
      <c r="X23" s="189">
        <v>1.2999999999999999E-4</v>
      </c>
      <c r="Y23" s="341">
        <v>1</v>
      </c>
      <c r="Z23" s="198">
        <v>0.99541999999999997</v>
      </c>
      <c r="AA23" s="131">
        <v>4.5300000000000002E-3</v>
      </c>
      <c r="AB23" s="227">
        <v>5.0000000000000002E-5</v>
      </c>
      <c r="AC23" s="856"/>
      <c r="AD23" s="340">
        <v>1</v>
      </c>
      <c r="AE23" s="198">
        <v>0.99983999999999995</v>
      </c>
      <c r="AF23" s="131">
        <v>1.6000000000000001E-4</v>
      </c>
      <c r="AG23" s="189" t="s">
        <v>472</v>
      </c>
      <c r="AH23" s="341">
        <v>1</v>
      </c>
      <c r="AI23" s="198">
        <v>0.99934999999999996</v>
      </c>
      <c r="AJ23" s="131">
        <v>6.4999999999999997E-4</v>
      </c>
      <c r="AK23" s="227" t="s">
        <v>472</v>
      </c>
      <c r="AL23" s="404"/>
    </row>
    <row r="24" spans="1:38" s="21" customFormat="1" ht="12.75" customHeight="1">
      <c r="A24" s="785" t="s">
        <v>70</v>
      </c>
      <c r="B24" s="207">
        <v>2602976</v>
      </c>
      <c r="C24" s="186">
        <v>2551621</v>
      </c>
      <c r="D24" s="181">
        <v>39996</v>
      </c>
      <c r="E24" s="181">
        <v>8773</v>
      </c>
      <c r="F24" s="181">
        <v>2586</v>
      </c>
      <c r="G24" s="207">
        <v>81041</v>
      </c>
      <c r="H24" s="190">
        <v>55099</v>
      </c>
      <c r="I24" s="181">
        <v>21281</v>
      </c>
      <c r="J24" s="181">
        <v>4661</v>
      </c>
      <c r="K24" s="785" t="s">
        <v>70</v>
      </c>
      <c r="L24" s="207">
        <v>187561</v>
      </c>
      <c r="M24" s="186">
        <v>178742</v>
      </c>
      <c r="N24" s="199">
        <v>6355</v>
      </c>
      <c r="O24" s="187">
        <v>2464</v>
      </c>
      <c r="P24" s="199">
        <v>292257</v>
      </c>
      <c r="Q24" s="186">
        <v>284192</v>
      </c>
      <c r="R24" s="199">
        <v>6595</v>
      </c>
      <c r="S24" s="244">
        <v>1470</v>
      </c>
      <c r="T24" s="785" t="s">
        <v>70</v>
      </c>
      <c r="U24" s="207">
        <v>1662459</v>
      </c>
      <c r="V24" s="186">
        <v>1660425</v>
      </c>
      <c r="W24" s="199">
        <v>1970</v>
      </c>
      <c r="X24" s="187">
        <v>64</v>
      </c>
      <c r="Y24" s="199">
        <v>151621</v>
      </c>
      <c r="Z24" s="186">
        <v>148133</v>
      </c>
      <c r="AA24" s="199">
        <v>3482</v>
      </c>
      <c r="AB24" s="244">
        <v>6</v>
      </c>
      <c r="AC24" s="786" t="s">
        <v>70</v>
      </c>
      <c r="AD24" s="190">
        <v>186344</v>
      </c>
      <c r="AE24" s="186">
        <v>186191</v>
      </c>
      <c r="AF24" s="199">
        <v>111</v>
      </c>
      <c r="AG24" s="187">
        <v>42</v>
      </c>
      <c r="AH24" s="199">
        <v>39107</v>
      </c>
      <c r="AI24" s="186">
        <v>38839</v>
      </c>
      <c r="AJ24" s="199">
        <v>202</v>
      </c>
      <c r="AK24" s="244">
        <v>66</v>
      </c>
      <c r="AL24" s="404"/>
    </row>
    <row r="25" spans="1:38" s="21" customFormat="1" ht="12.75" customHeight="1">
      <c r="A25" s="785"/>
      <c r="B25" s="374">
        <v>1</v>
      </c>
      <c r="C25" s="198">
        <v>0.98026999999999997</v>
      </c>
      <c r="D25" s="131">
        <v>1.537E-2</v>
      </c>
      <c r="E25" s="131">
        <v>3.3700000000000002E-3</v>
      </c>
      <c r="F25" s="131">
        <v>9.8999999999999999E-4</v>
      </c>
      <c r="G25" s="374">
        <v>1</v>
      </c>
      <c r="H25" s="198">
        <v>0.67988999999999999</v>
      </c>
      <c r="I25" s="131">
        <v>0.2626</v>
      </c>
      <c r="J25" s="131">
        <v>5.7509999999999999E-2</v>
      </c>
      <c r="K25" s="785"/>
      <c r="L25" s="374">
        <v>1</v>
      </c>
      <c r="M25" s="198">
        <v>0.95298000000000005</v>
      </c>
      <c r="N25" s="131">
        <v>3.388E-2</v>
      </c>
      <c r="O25" s="189">
        <v>1.3140000000000001E-2</v>
      </c>
      <c r="P25" s="341">
        <v>1</v>
      </c>
      <c r="Q25" s="198">
        <v>0.97240000000000004</v>
      </c>
      <c r="R25" s="131">
        <v>2.257E-2</v>
      </c>
      <c r="S25" s="227">
        <v>5.0299999999999997E-3</v>
      </c>
      <c r="T25" s="785"/>
      <c r="U25" s="374">
        <v>1</v>
      </c>
      <c r="V25" s="198">
        <v>0.99878</v>
      </c>
      <c r="W25" s="131">
        <v>1.1800000000000001E-3</v>
      </c>
      <c r="X25" s="189">
        <v>4.0000000000000003E-5</v>
      </c>
      <c r="Y25" s="341">
        <v>1</v>
      </c>
      <c r="Z25" s="198">
        <v>0.97699999999999998</v>
      </c>
      <c r="AA25" s="131">
        <v>2.2970000000000001E-2</v>
      </c>
      <c r="AB25" s="227">
        <v>4.0000000000000003E-5</v>
      </c>
      <c r="AC25" s="856"/>
      <c r="AD25" s="340">
        <v>1</v>
      </c>
      <c r="AE25" s="198">
        <v>0.99917999999999996</v>
      </c>
      <c r="AF25" s="131">
        <v>5.9999999999999995E-4</v>
      </c>
      <c r="AG25" s="189">
        <v>2.3000000000000001E-4</v>
      </c>
      <c r="AH25" s="341">
        <v>1</v>
      </c>
      <c r="AI25" s="198">
        <v>0.99314999999999998</v>
      </c>
      <c r="AJ25" s="131">
        <v>5.1700000000000001E-3</v>
      </c>
      <c r="AK25" s="227">
        <v>1.6900000000000001E-3</v>
      </c>
      <c r="AL25" s="404"/>
    </row>
    <row r="26" spans="1:38" s="21" customFormat="1" ht="12.75" customHeight="1">
      <c r="A26" s="785" t="s">
        <v>71</v>
      </c>
      <c r="B26" s="207">
        <v>751237</v>
      </c>
      <c r="C26" s="186">
        <v>742477</v>
      </c>
      <c r="D26" s="181">
        <v>6908</v>
      </c>
      <c r="E26" s="181">
        <v>1506</v>
      </c>
      <c r="F26" s="181">
        <v>346</v>
      </c>
      <c r="G26" s="207">
        <v>22949</v>
      </c>
      <c r="H26" s="190">
        <v>18554</v>
      </c>
      <c r="I26" s="181">
        <v>3402</v>
      </c>
      <c r="J26" s="181">
        <v>993</v>
      </c>
      <c r="K26" s="785" t="s">
        <v>71</v>
      </c>
      <c r="L26" s="207">
        <v>49952</v>
      </c>
      <c r="M26" s="186">
        <v>48289</v>
      </c>
      <c r="N26" s="199">
        <v>1237</v>
      </c>
      <c r="O26" s="187">
        <v>426</v>
      </c>
      <c r="P26" s="199">
        <v>102656</v>
      </c>
      <c r="Q26" s="186">
        <v>101428</v>
      </c>
      <c r="R26" s="199">
        <v>1179</v>
      </c>
      <c r="S26" s="244">
        <v>49</v>
      </c>
      <c r="T26" s="785" t="s">
        <v>71</v>
      </c>
      <c r="U26" s="207">
        <v>462637</v>
      </c>
      <c r="V26" s="186">
        <v>462164</v>
      </c>
      <c r="W26" s="199">
        <v>435</v>
      </c>
      <c r="X26" s="187">
        <v>38</v>
      </c>
      <c r="Y26" s="199">
        <v>34924</v>
      </c>
      <c r="Z26" s="186">
        <v>34306</v>
      </c>
      <c r="AA26" s="199">
        <v>618</v>
      </c>
      <c r="AB26" s="244">
        <v>0</v>
      </c>
      <c r="AC26" s="786" t="s">
        <v>71</v>
      </c>
      <c r="AD26" s="190">
        <v>63424</v>
      </c>
      <c r="AE26" s="186">
        <v>63416</v>
      </c>
      <c r="AF26" s="199">
        <v>8</v>
      </c>
      <c r="AG26" s="187">
        <v>0</v>
      </c>
      <c r="AH26" s="199">
        <v>14349</v>
      </c>
      <c r="AI26" s="186">
        <v>14320</v>
      </c>
      <c r="AJ26" s="199">
        <v>29</v>
      </c>
      <c r="AK26" s="244">
        <v>0</v>
      </c>
      <c r="AL26" s="404"/>
    </row>
    <row r="27" spans="1:38" s="21" customFormat="1" ht="12.75" customHeight="1">
      <c r="A27" s="785"/>
      <c r="B27" s="374">
        <v>1</v>
      </c>
      <c r="C27" s="198">
        <v>0.98834</v>
      </c>
      <c r="D27" s="131">
        <v>9.1999999999999998E-3</v>
      </c>
      <c r="E27" s="131">
        <v>2E-3</v>
      </c>
      <c r="F27" s="131">
        <v>4.6000000000000001E-4</v>
      </c>
      <c r="G27" s="374">
        <v>1</v>
      </c>
      <c r="H27" s="198">
        <v>0.80849000000000004</v>
      </c>
      <c r="I27" s="131">
        <v>0.14824000000000001</v>
      </c>
      <c r="J27" s="131">
        <v>4.3270000000000003E-2</v>
      </c>
      <c r="K27" s="785"/>
      <c r="L27" s="374">
        <v>1</v>
      </c>
      <c r="M27" s="198">
        <v>0.96670999999999996</v>
      </c>
      <c r="N27" s="131">
        <v>2.4760000000000001E-2</v>
      </c>
      <c r="O27" s="189">
        <v>8.5299999999999994E-3</v>
      </c>
      <c r="P27" s="341">
        <v>1</v>
      </c>
      <c r="Q27" s="198">
        <v>0.98804000000000003</v>
      </c>
      <c r="R27" s="131">
        <v>1.1480000000000001E-2</v>
      </c>
      <c r="S27" s="227">
        <v>4.8000000000000001E-4</v>
      </c>
      <c r="T27" s="785"/>
      <c r="U27" s="374">
        <v>1</v>
      </c>
      <c r="V27" s="198">
        <v>0.99897999999999998</v>
      </c>
      <c r="W27" s="131">
        <v>9.3999999999999997E-4</v>
      </c>
      <c r="X27" s="189">
        <v>8.0000000000000007E-5</v>
      </c>
      <c r="Y27" s="341">
        <v>1</v>
      </c>
      <c r="Z27" s="198">
        <v>0.98229999999999995</v>
      </c>
      <c r="AA27" s="131">
        <v>1.77E-2</v>
      </c>
      <c r="AB27" s="227" t="s">
        <v>472</v>
      </c>
      <c r="AC27" s="856"/>
      <c r="AD27" s="340">
        <v>1</v>
      </c>
      <c r="AE27" s="198">
        <v>0.99987000000000004</v>
      </c>
      <c r="AF27" s="131">
        <v>1.2999999999999999E-4</v>
      </c>
      <c r="AG27" s="189" t="s">
        <v>472</v>
      </c>
      <c r="AH27" s="341">
        <v>1</v>
      </c>
      <c r="AI27" s="198">
        <v>0.99797999999999998</v>
      </c>
      <c r="AJ27" s="131">
        <v>2.0200000000000001E-3</v>
      </c>
      <c r="AK27" s="227" t="s">
        <v>472</v>
      </c>
      <c r="AL27" s="404"/>
    </row>
    <row r="28" spans="1:38" s="21" customFormat="1" ht="12.75" customHeight="1">
      <c r="A28" s="785" t="s">
        <v>72</v>
      </c>
      <c r="B28" s="207">
        <v>233514</v>
      </c>
      <c r="C28" s="186">
        <v>227761</v>
      </c>
      <c r="D28" s="181">
        <v>3859</v>
      </c>
      <c r="E28" s="181">
        <v>1721</v>
      </c>
      <c r="F28" s="181">
        <v>173</v>
      </c>
      <c r="G28" s="207">
        <v>15271</v>
      </c>
      <c r="H28" s="190">
        <v>11803</v>
      </c>
      <c r="I28" s="181">
        <v>1876</v>
      </c>
      <c r="J28" s="181">
        <v>1592</v>
      </c>
      <c r="K28" s="785" t="s">
        <v>72</v>
      </c>
      <c r="L28" s="207">
        <v>19055</v>
      </c>
      <c r="M28" s="186">
        <v>17910</v>
      </c>
      <c r="N28" s="199">
        <v>1079</v>
      </c>
      <c r="O28" s="187">
        <v>66</v>
      </c>
      <c r="P28" s="199">
        <v>26574</v>
      </c>
      <c r="Q28" s="186">
        <v>25926</v>
      </c>
      <c r="R28" s="199">
        <v>585</v>
      </c>
      <c r="S28" s="244">
        <v>63</v>
      </c>
      <c r="T28" s="785" t="s">
        <v>72</v>
      </c>
      <c r="U28" s="207">
        <v>107080</v>
      </c>
      <c r="V28" s="186">
        <v>107022</v>
      </c>
      <c r="W28" s="199">
        <v>58</v>
      </c>
      <c r="X28" s="187">
        <v>0</v>
      </c>
      <c r="Y28" s="199">
        <v>5309</v>
      </c>
      <c r="Z28" s="186">
        <v>5175</v>
      </c>
      <c r="AA28" s="199">
        <v>134</v>
      </c>
      <c r="AB28" s="244">
        <v>0</v>
      </c>
      <c r="AC28" s="786" t="s">
        <v>72</v>
      </c>
      <c r="AD28" s="190">
        <v>43138</v>
      </c>
      <c r="AE28" s="186">
        <v>43138</v>
      </c>
      <c r="AF28" s="199">
        <v>0</v>
      </c>
      <c r="AG28" s="187">
        <v>0</v>
      </c>
      <c r="AH28" s="199">
        <v>16914</v>
      </c>
      <c r="AI28" s="186">
        <v>16787</v>
      </c>
      <c r="AJ28" s="199">
        <v>127</v>
      </c>
      <c r="AK28" s="244">
        <v>0</v>
      </c>
      <c r="AL28" s="404"/>
    </row>
    <row r="29" spans="1:38" s="21" customFormat="1" ht="12.75" customHeight="1">
      <c r="A29" s="785"/>
      <c r="B29" s="374">
        <v>1</v>
      </c>
      <c r="C29" s="198">
        <v>0.97536</v>
      </c>
      <c r="D29" s="131">
        <v>1.653E-2</v>
      </c>
      <c r="E29" s="131">
        <v>7.3699999999999998E-3</v>
      </c>
      <c r="F29" s="131">
        <v>7.3999999999999999E-4</v>
      </c>
      <c r="G29" s="374">
        <v>1</v>
      </c>
      <c r="H29" s="198">
        <v>0.77290000000000003</v>
      </c>
      <c r="I29" s="131">
        <v>0.12285</v>
      </c>
      <c r="J29" s="131">
        <v>0.10425</v>
      </c>
      <c r="K29" s="785"/>
      <c r="L29" s="374">
        <v>1</v>
      </c>
      <c r="M29" s="198">
        <v>0.93991000000000002</v>
      </c>
      <c r="N29" s="131">
        <v>5.663E-2</v>
      </c>
      <c r="O29" s="189">
        <v>3.46E-3</v>
      </c>
      <c r="P29" s="341">
        <v>1</v>
      </c>
      <c r="Q29" s="198">
        <v>0.97562000000000004</v>
      </c>
      <c r="R29" s="131">
        <v>2.2009999999999998E-2</v>
      </c>
      <c r="S29" s="227">
        <v>2.3700000000000001E-3</v>
      </c>
      <c r="T29" s="785"/>
      <c r="U29" s="374">
        <v>1</v>
      </c>
      <c r="V29" s="198">
        <v>0.99946000000000002</v>
      </c>
      <c r="W29" s="131">
        <v>5.4000000000000001E-4</v>
      </c>
      <c r="X29" s="189" t="s">
        <v>472</v>
      </c>
      <c r="Y29" s="341">
        <v>1</v>
      </c>
      <c r="Z29" s="198">
        <v>0.97475999999999996</v>
      </c>
      <c r="AA29" s="131">
        <v>2.5239999999999999E-2</v>
      </c>
      <c r="AB29" s="227" t="s">
        <v>472</v>
      </c>
      <c r="AC29" s="856"/>
      <c r="AD29" s="340">
        <v>1</v>
      </c>
      <c r="AE29" s="198">
        <v>1</v>
      </c>
      <c r="AF29" s="131" t="s">
        <v>472</v>
      </c>
      <c r="AG29" s="189" t="s">
        <v>472</v>
      </c>
      <c r="AH29" s="341">
        <v>1</v>
      </c>
      <c r="AI29" s="198">
        <v>0.99248999999999998</v>
      </c>
      <c r="AJ29" s="131">
        <v>7.5100000000000002E-3</v>
      </c>
      <c r="AK29" s="227" t="s">
        <v>472</v>
      </c>
      <c r="AL29" s="404"/>
    </row>
    <row r="30" spans="1:38" s="21" customFormat="1" ht="12.75" customHeight="1">
      <c r="A30" s="785" t="s">
        <v>73</v>
      </c>
      <c r="B30" s="207">
        <v>379894</v>
      </c>
      <c r="C30" s="186">
        <v>372775</v>
      </c>
      <c r="D30" s="181">
        <v>6840</v>
      </c>
      <c r="E30" s="181">
        <v>174</v>
      </c>
      <c r="F30" s="181">
        <v>105</v>
      </c>
      <c r="G30" s="207">
        <v>11216</v>
      </c>
      <c r="H30" s="190">
        <v>7403</v>
      </c>
      <c r="I30" s="181">
        <v>3743</v>
      </c>
      <c r="J30" s="181">
        <v>70</v>
      </c>
      <c r="K30" s="785" t="s">
        <v>73</v>
      </c>
      <c r="L30" s="207">
        <v>28515</v>
      </c>
      <c r="M30" s="186">
        <v>27678</v>
      </c>
      <c r="N30" s="199">
        <v>733</v>
      </c>
      <c r="O30" s="187">
        <v>104</v>
      </c>
      <c r="P30" s="199">
        <v>60877</v>
      </c>
      <c r="Q30" s="186">
        <v>59415</v>
      </c>
      <c r="R30" s="199">
        <v>1462</v>
      </c>
      <c r="S30" s="244">
        <v>0</v>
      </c>
      <c r="T30" s="785" t="s">
        <v>73</v>
      </c>
      <c r="U30" s="207">
        <v>249525</v>
      </c>
      <c r="V30" s="186">
        <v>249350</v>
      </c>
      <c r="W30" s="199">
        <v>175</v>
      </c>
      <c r="X30" s="187">
        <v>0</v>
      </c>
      <c r="Y30" s="199">
        <v>21275</v>
      </c>
      <c r="Z30" s="186">
        <v>20578</v>
      </c>
      <c r="AA30" s="199">
        <v>697</v>
      </c>
      <c r="AB30" s="244">
        <v>0</v>
      </c>
      <c r="AC30" s="786" t="s">
        <v>73</v>
      </c>
      <c r="AD30" s="190">
        <v>135</v>
      </c>
      <c r="AE30" s="186">
        <v>135</v>
      </c>
      <c r="AF30" s="199">
        <v>0</v>
      </c>
      <c r="AG30" s="187">
        <v>0</v>
      </c>
      <c r="AH30" s="199">
        <v>8246</v>
      </c>
      <c r="AI30" s="186">
        <v>8216</v>
      </c>
      <c r="AJ30" s="199">
        <v>30</v>
      </c>
      <c r="AK30" s="244">
        <v>0</v>
      </c>
      <c r="AL30" s="404"/>
    </row>
    <row r="31" spans="1:38" s="21" customFormat="1" ht="12.75" customHeight="1">
      <c r="A31" s="785"/>
      <c r="B31" s="374">
        <v>1</v>
      </c>
      <c r="C31" s="198">
        <v>0.98126000000000002</v>
      </c>
      <c r="D31" s="131">
        <v>1.8010000000000002E-2</v>
      </c>
      <c r="E31" s="131">
        <v>4.6000000000000001E-4</v>
      </c>
      <c r="F31" s="131">
        <v>2.7999999999999998E-4</v>
      </c>
      <c r="G31" s="374">
        <v>1</v>
      </c>
      <c r="H31" s="198">
        <v>0.66003999999999996</v>
      </c>
      <c r="I31" s="131">
        <v>0.33372000000000002</v>
      </c>
      <c r="J31" s="131">
        <v>6.2399999999999999E-3</v>
      </c>
      <c r="K31" s="785"/>
      <c r="L31" s="374">
        <v>1</v>
      </c>
      <c r="M31" s="198">
        <v>0.97065000000000001</v>
      </c>
      <c r="N31" s="131">
        <v>2.571E-2</v>
      </c>
      <c r="O31" s="189">
        <v>3.65E-3</v>
      </c>
      <c r="P31" s="341">
        <v>1</v>
      </c>
      <c r="Q31" s="198">
        <v>0.97597999999999996</v>
      </c>
      <c r="R31" s="131">
        <v>2.402E-2</v>
      </c>
      <c r="S31" s="227" t="s">
        <v>472</v>
      </c>
      <c r="T31" s="785"/>
      <c r="U31" s="374">
        <v>1</v>
      </c>
      <c r="V31" s="198">
        <v>0.99929999999999997</v>
      </c>
      <c r="W31" s="131">
        <v>6.9999999999999999E-4</v>
      </c>
      <c r="X31" s="189" t="s">
        <v>472</v>
      </c>
      <c r="Y31" s="341">
        <v>1</v>
      </c>
      <c r="Z31" s="198">
        <v>0.96723999999999999</v>
      </c>
      <c r="AA31" s="131">
        <v>3.2759999999999997E-2</v>
      </c>
      <c r="AB31" s="227" t="s">
        <v>472</v>
      </c>
      <c r="AC31" s="856"/>
      <c r="AD31" s="340">
        <v>1</v>
      </c>
      <c r="AE31" s="198">
        <v>1</v>
      </c>
      <c r="AF31" s="131" t="s">
        <v>472</v>
      </c>
      <c r="AG31" s="189" t="s">
        <v>472</v>
      </c>
      <c r="AH31" s="341">
        <v>1</v>
      </c>
      <c r="AI31" s="198">
        <v>0.99636000000000002</v>
      </c>
      <c r="AJ31" s="131">
        <v>3.64E-3</v>
      </c>
      <c r="AK31" s="227" t="s">
        <v>472</v>
      </c>
      <c r="AL31" s="404"/>
    </row>
    <row r="32" spans="1:38" s="21" customFormat="1" ht="12.75" customHeight="1">
      <c r="A32" s="785" t="s">
        <v>74</v>
      </c>
      <c r="B32" s="207">
        <v>184121</v>
      </c>
      <c r="C32" s="186">
        <v>181685</v>
      </c>
      <c r="D32" s="181">
        <v>2312</v>
      </c>
      <c r="E32" s="181">
        <v>124</v>
      </c>
      <c r="F32" s="181">
        <v>0</v>
      </c>
      <c r="G32" s="207">
        <v>6123</v>
      </c>
      <c r="H32" s="190">
        <v>4979</v>
      </c>
      <c r="I32" s="181">
        <v>1118</v>
      </c>
      <c r="J32" s="181">
        <v>26</v>
      </c>
      <c r="K32" s="785" t="s">
        <v>74</v>
      </c>
      <c r="L32" s="207">
        <v>15023</v>
      </c>
      <c r="M32" s="186">
        <v>14456</v>
      </c>
      <c r="N32" s="199">
        <v>511</v>
      </c>
      <c r="O32" s="187">
        <v>56</v>
      </c>
      <c r="P32" s="199">
        <v>25165</v>
      </c>
      <c r="Q32" s="186">
        <v>24628</v>
      </c>
      <c r="R32" s="199">
        <v>495</v>
      </c>
      <c r="S32" s="244">
        <v>42</v>
      </c>
      <c r="T32" s="785" t="s">
        <v>74</v>
      </c>
      <c r="U32" s="207">
        <v>117031</v>
      </c>
      <c r="V32" s="186">
        <v>116970</v>
      </c>
      <c r="W32" s="199">
        <v>61</v>
      </c>
      <c r="X32" s="187">
        <v>0</v>
      </c>
      <c r="Y32" s="199">
        <v>7518</v>
      </c>
      <c r="Z32" s="186">
        <v>7411</v>
      </c>
      <c r="AA32" s="199">
        <v>107</v>
      </c>
      <c r="AB32" s="244">
        <v>0</v>
      </c>
      <c r="AC32" s="786" t="s">
        <v>74</v>
      </c>
      <c r="AD32" s="190">
        <v>5934</v>
      </c>
      <c r="AE32" s="186">
        <v>5928</v>
      </c>
      <c r="AF32" s="199">
        <v>6</v>
      </c>
      <c r="AG32" s="187">
        <v>0</v>
      </c>
      <c r="AH32" s="199">
        <v>7327</v>
      </c>
      <c r="AI32" s="186">
        <v>7313</v>
      </c>
      <c r="AJ32" s="199">
        <v>14</v>
      </c>
      <c r="AK32" s="244">
        <v>0</v>
      </c>
      <c r="AL32" s="404"/>
    </row>
    <row r="33" spans="1:38" s="21" customFormat="1" ht="12.75" customHeight="1">
      <c r="A33" s="785"/>
      <c r="B33" s="374">
        <v>1</v>
      </c>
      <c r="C33" s="198">
        <v>0.98677000000000004</v>
      </c>
      <c r="D33" s="131">
        <v>1.256E-2</v>
      </c>
      <c r="E33" s="131">
        <v>6.7000000000000002E-4</v>
      </c>
      <c r="F33" s="131" t="s">
        <v>472</v>
      </c>
      <c r="G33" s="374">
        <v>1</v>
      </c>
      <c r="H33" s="198">
        <v>0.81315999999999999</v>
      </c>
      <c r="I33" s="131">
        <v>0.18259</v>
      </c>
      <c r="J33" s="131">
        <v>4.2500000000000003E-3</v>
      </c>
      <c r="K33" s="785"/>
      <c r="L33" s="374">
        <v>1</v>
      </c>
      <c r="M33" s="198">
        <v>0.96226</v>
      </c>
      <c r="N33" s="131">
        <v>3.4009999999999999E-2</v>
      </c>
      <c r="O33" s="189">
        <v>3.7299999999999998E-3</v>
      </c>
      <c r="P33" s="341">
        <v>1</v>
      </c>
      <c r="Q33" s="198">
        <v>0.97865999999999997</v>
      </c>
      <c r="R33" s="131">
        <v>1.967E-2</v>
      </c>
      <c r="S33" s="227">
        <v>1.67E-3</v>
      </c>
      <c r="T33" s="785"/>
      <c r="U33" s="374">
        <v>1</v>
      </c>
      <c r="V33" s="198">
        <v>0.99948000000000004</v>
      </c>
      <c r="W33" s="131">
        <v>5.1999999999999995E-4</v>
      </c>
      <c r="X33" s="189" t="s">
        <v>472</v>
      </c>
      <c r="Y33" s="341">
        <v>1</v>
      </c>
      <c r="Z33" s="198">
        <v>0.98577000000000004</v>
      </c>
      <c r="AA33" s="131">
        <v>1.423E-2</v>
      </c>
      <c r="AB33" s="227" t="s">
        <v>472</v>
      </c>
      <c r="AC33" s="856"/>
      <c r="AD33" s="340">
        <v>1</v>
      </c>
      <c r="AE33" s="198">
        <v>0.99899000000000004</v>
      </c>
      <c r="AF33" s="131">
        <v>1.01E-3</v>
      </c>
      <c r="AG33" s="189" t="s">
        <v>472</v>
      </c>
      <c r="AH33" s="341">
        <v>1</v>
      </c>
      <c r="AI33" s="198">
        <v>0.99809000000000003</v>
      </c>
      <c r="AJ33" s="131">
        <v>1.91E-3</v>
      </c>
      <c r="AK33" s="227" t="s">
        <v>472</v>
      </c>
      <c r="AL33" s="404"/>
    </row>
    <row r="34" spans="1:38" s="21" customFormat="1" ht="12.75" customHeight="1">
      <c r="A34" s="785" t="s">
        <v>75</v>
      </c>
      <c r="B34" s="207">
        <v>613529</v>
      </c>
      <c r="C34" s="186">
        <v>604030</v>
      </c>
      <c r="D34" s="181">
        <v>7185</v>
      </c>
      <c r="E34" s="181">
        <v>1457</v>
      </c>
      <c r="F34" s="181">
        <v>857</v>
      </c>
      <c r="G34" s="207">
        <v>20214</v>
      </c>
      <c r="H34" s="190">
        <v>15193</v>
      </c>
      <c r="I34" s="181">
        <v>4229</v>
      </c>
      <c r="J34" s="181">
        <v>792</v>
      </c>
      <c r="K34" s="785" t="s">
        <v>75</v>
      </c>
      <c r="L34" s="207">
        <v>61813</v>
      </c>
      <c r="M34" s="186">
        <v>59746</v>
      </c>
      <c r="N34" s="199">
        <v>1482</v>
      </c>
      <c r="O34" s="187">
        <v>585</v>
      </c>
      <c r="P34" s="199">
        <v>101125</v>
      </c>
      <c r="Q34" s="186">
        <v>100111</v>
      </c>
      <c r="R34" s="199">
        <v>992</v>
      </c>
      <c r="S34" s="244">
        <v>22</v>
      </c>
      <c r="T34" s="785" t="s">
        <v>75</v>
      </c>
      <c r="U34" s="207">
        <v>376000</v>
      </c>
      <c r="V34" s="186">
        <v>375744</v>
      </c>
      <c r="W34" s="199">
        <v>248</v>
      </c>
      <c r="X34" s="187">
        <v>8</v>
      </c>
      <c r="Y34" s="199">
        <v>26434</v>
      </c>
      <c r="Z34" s="186">
        <v>26280</v>
      </c>
      <c r="AA34" s="199">
        <v>154</v>
      </c>
      <c r="AB34" s="244">
        <v>0</v>
      </c>
      <c r="AC34" s="786" t="s">
        <v>75</v>
      </c>
      <c r="AD34" s="190">
        <v>14898</v>
      </c>
      <c r="AE34" s="186">
        <v>14879</v>
      </c>
      <c r="AF34" s="199">
        <v>19</v>
      </c>
      <c r="AG34" s="187">
        <v>0</v>
      </c>
      <c r="AH34" s="199">
        <v>12188</v>
      </c>
      <c r="AI34" s="186">
        <v>12077</v>
      </c>
      <c r="AJ34" s="199">
        <v>61</v>
      </c>
      <c r="AK34" s="244">
        <v>50</v>
      </c>
      <c r="AL34" s="404"/>
    </row>
    <row r="35" spans="1:38" s="21" customFormat="1" ht="12.75" customHeight="1">
      <c r="A35" s="785"/>
      <c r="B35" s="374">
        <v>1</v>
      </c>
      <c r="C35" s="198">
        <v>0.98451999999999995</v>
      </c>
      <c r="D35" s="131">
        <v>1.171E-2</v>
      </c>
      <c r="E35" s="131">
        <v>2.3700000000000001E-3</v>
      </c>
      <c r="F35" s="131">
        <v>1.4E-3</v>
      </c>
      <c r="G35" s="374">
        <v>1</v>
      </c>
      <c r="H35" s="198">
        <v>0.75161</v>
      </c>
      <c r="I35" s="131">
        <v>0.20921000000000001</v>
      </c>
      <c r="J35" s="131">
        <v>3.918E-2</v>
      </c>
      <c r="K35" s="785"/>
      <c r="L35" s="374">
        <v>1</v>
      </c>
      <c r="M35" s="145">
        <v>0.96655999999999997</v>
      </c>
      <c r="N35" s="146">
        <v>2.3980000000000001E-2</v>
      </c>
      <c r="O35" s="147">
        <v>9.4599999999999997E-3</v>
      </c>
      <c r="P35" s="357">
        <v>1</v>
      </c>
      <c r="Q35" s="145">
        <v>0.98997000000000002</v>
      </c>
      <c r="R35" s="146">
        <v>9.8099999999999993E-3</v>
      </c>
      <c r="S35" s="148">
        <v>2.2000000000000001E-4</v>
      </c>
      <c r="T35" s="785"/>
      <c r="U35" s="374">
        <v>1</v>
      </c>
      <c r="V35" s="198">
        <v>0.99931999999999999</v>
      </c>
      <c r="W35" s="131">
        <v>6.6E-4</v>
      </c>
      <c r="X35" s="189">
        <v>2.0000000000000002E-5</v>
      </c>
      <c r="Y35" s="341">
        <v>1</v>
      </c>
      <c r="Z35" s="198">
        <v>0.99417</v>
      </c>
      <c r="AA35" s="131">
        <v>5.8300000000000001E-3</v>
      </c>
      <c r="AB35" s="227" t="s">
        <v>472</v>
      </c>
      <c r="AC35" s="856"/>
      <c r="AD35" s="340">
        <v>1</v>
      </c>
      <c r="AE35" s="198">
        <v>0.99872000000000005</v>
      </c>
      <c r="AF35" s="131">
        <v>1.2800000000000001E-3</v>
      </c>
      <c r="AG35" s="189" t="s">
        <v>472</v>
      </c>
      <c r="AH35" s="341">
        <v>1</v>
      </c>
      <c r="AI35" s="198">
        <v>0.99089000000000005</v>
      </c>
      <c r="AJ35" s="131">
        <v>5.0000000000000001E-3</v>
      </c>
      <c r="AK35" s="227">
        <v>4.1000000000000003E-3</v>
      </c>
      <c r="AL35" s="404"/>
    </row>
    <row r="36" spans="1:38" s="21" customFormat="1" ht="12.75" customHeight="1">
      <c r="A36" s="805" t="s">
        <v>76</v>
      </c>
      <c r="B36" s="207">
        <v>244026</v>
      </c>
      <c r="C36" s="186">
        <v>240243</v>
      </c>
      <c r="D36" s="181">
        <v>3234</v>
      </c>
      <c r="E36" s="181">
        <v>395</v>
      </c>
      <c r="F36" s="181">
        <v>154</v>
      </c>
      <c r="G36" s="207">
        <v>9146</v>
      </c>
      <c r="H36" s="190">
        <v>7093</v>
      </c>
      <c r="I36" s="181">
        <v>1699</v>
      </c>
      <c r="J36" s="181">
        <v>354</v>
      </c>
      <c r="K36" s="805" t="s">
        <v>76</v>
      </c>
      <c r="L36" s="207">
        <v>23130</v>
      </c>
      <c r="M36" s="190">
        <v>22589</v>
      </c>
      <c r="N36" s="181">
        <v>541</v>
      </c>
      <c r="O36" s="191">
        <v>0</v>
      </c>
      <c r="P36" s="181">
        <v>32374</v>
      </c>
      <c r="Q36" s="190">
        <v>31978</v>
      </c>
      <c r="R36" s="181">
        <v>392</v>
      </c>
      <c r="S36" s="224">
        <v>4</v>
      </c>
      <c r="T36" s="805" t="s">
        <v>76</v>
      </c>
      <c r="U36" s="207">
        <v>148022</v>
      </c>
      <c r="V36" s="190">
        <v>147672</v>
      </c>
      <c r="W36" s="181">
        <v>313</v>
      </c>
      <c r="X36" s="191">
        <v>37</v>
      </c>
      <c r="Y36" s="181">
        <v>7827</v>
      </c>
      <c r="Z36" s="190">
        <v>7612</v>
      </c>
      <c r="AA36" s="181">
        <v>215</v>
      </c>
      <c r="AB36" s="224">
        <v>0</v>
      </c>
      <c r="AC36" s="786" t="s">
        <v>76</v>
      </c>
      <c r="AD36" s="190">
        <v>11536</v>
      </c>
      <c r="AE36" s="190">
        <v>11520</v>
      </c>
      <c r="AF36" s="181">
        <v>16</v>
      </c>
      <c r="AG36" s="191">
        <v>0</v>
      </c>
      <c r="AH36" s="181">
        <v>11837</v>
      </c>
      <c r="AI36" s="190">
        <v>11779</v>
      </c>
      <c r="AJ36" s="181">
        <v>58</v>
      </c>
      <c r="AK36" s="224">
        <v>0</v>
      </c>
      <c r="AL36" s="404"/>
    </row>
    <row r="37" spans="1:38" s="21" customFormat="1" ht="12.75" customHeight="1" thickBot="1">
      <c r="A37" s="787"/>
      <c r="B37" s="376">
        <v>1</v>
      </c>
      <c r="C37" s="137">
        <v>0.98450000000000004</v>
      </c>
      <c r="D37" s="138">
        <v>1.325E-2</v>
      </c>
      <c r="E37" s="138">
        <v>1.6199999999999999E-3</v>
      </c>
      <c r="F37" s="138">
        <v>6.3000000000000003E-4</v>
      </c>
      <c r="G37" s="376">
        <v>1</v>
      </c>
      <c r="H37" s="137">
        <v>0.77553000000000005</v>
      </c>
      <c r="I37" s="138">
        <v>0.18576000000000001</v>
      </c>
      <c r="J37" s="138">
        <v>3.8710000000000001E-2</v>
      </c>
      <c r="K37" s="1084"/>
      <c r="L37" s="535">
        <v>1</v>
      </c>
      <c r="M37" s="145">
        <v>0.97660999999999998</v>
      </c>
      <c r="N37" s="146">
        <v>2.3390000000000001E-2</v>
      </c>
      <c r="O37" s="147" t="s">
        <v>472</v>
      </c>
      <c r="P37" s="535">
        <v>1</v>
      </c>
      <c r="Q37" s="145">
        <v>0.98777000000000004</v>
      </c>
      <c r="R37" s="146">
        <v>1.2109999999999999E-2</v>
      </c>
      <c r="S37" s="148">
        <v>1.2E-4</v>
      </c>
      <c r="T37" s="839"/>
      <c r="U37" s="377">
        <v>1</v>
      </c>
      <c r="V37" s="352">
        <v>0.99763999999999997</v>
      </c>
      <c r="W37" s="350">
        <v>2.1099999999999999E-3</v>
      </c>
      <c r="X37" s="351">
        <v>2.5000000000000001E-4</v>
      </c>
      <c r="Y37" s="377">
        <v>1</v>
      </c>
      <c r="Z37" s="352">
        <v>0.97253000000000001</v>
      </c>
      <c r="AA37" s="350">
        <v>2.7470000000000001E-2</v>
      </c>
      <c r="AB37" s="353" t="s">
        <v>472</v>
      </c>
      <c r="AC37" s="787"/>
      <c r="AD37" s="343">
        <v>1</v>
      </c>
      <c r="AE37" s="137">
        <v>0.99861</v>
      </c>
      <c r="AF37" s="138">
        <v>1.39E-3</v>
      </c>
      <c r="AG37" s="193" t="s">
        <v>472</v>
      </c>
      <c r="AH37" s="344">
        <v>1</v>
      </c>
      <c r="AI37" s="137">
        <v>0.99509999999999998</v>
      </c>
      <c r="AJ37" s="138">
        <v>4.8999999999999998E-3</v>
      </c>
      <c r="AK37" s="346" t="s">
        <v>472</v>
      </c>
      <c r="AL37" s="404"/>
    </row>
    <row r="38" spans="1:38" s="21" customFormat="1" ht="12.75" customHeight="1">
      <c r="A38" s="838" t="s">
        <v>85</v>
      </c>
      <c r="B38" s="195">
        <v>14759570</v>
      </c>
      <c r="C38" s="375">
        <v>14512614</v>
      </c>
      <c r="D38" s="180">
        <v>187320</v>
      </c>
      <c r="E38" s="180">
        <v>37462</v>
      </c>
      <c r="F38" s="180">
        <v>22174</v>
      </c>
      <c r="G38" s="195">
        <v>537764</v>
      </c>
      <c r="H38" s="375">
        <v>417491</v>
      </c>
      <c r="I38" s="180">
        <v>95058</v>
      </c>
      <c r="J38" s="180">
        <v>25215</v>
      </c>
      <c r="K38" s="838" t="s">
        <v>85</v>
      </c>
      <c r="L38" s="536">
        <v>1279736</v>
      </c>
      <c r="M38" s="183">
        <v>1231639</v>
      </c>
      <c r="N38" s="184">
        <v>39566</v>
      </c>
      <c r="O38" s="194">
        <v>8531</v>
      </c>
      <c r="P38" s="194">
        <v>2249777</v>
      </c>
      <c r="Q38" s="183">
        <v>2216910</v>
      </c>
      <c r="R38" s="184">
        <v>29899</v>
      </c>
      <c r="S38" s="230">
        <v>2968</v>
      </c>
      <c r="T38" s="1084" t="s">
        <v>85</v>
      </c>
      <c r="U38" s="195">
        <v>8764420</v>
      </c>
      <c r="V38" s="375">
        <v>8756227</v>
      </c>
      <c r="W38" s="180">
        <v>7652</v>
      </c>
      <c r="X38" s="237">
        <v>541</v>
      </c>
      <c r="Y38" s="237">
        <v>756086</v>
      </c>
      <c r="Z38" s="375">
        <v>743994</v>
      </c>
      <c r="AA38" s="180">
        <v>12059</v>
      </c>
      <c r="AB38" s="180">
        <v>33</v>
      </c>
      <c r="AC38" s="838" t="s">
        <v>85</v>
      </c>
      <c r="AD38" s="195">
        <v>749467</v>
      </c>
      <c r="AE38" s="375">
        <v>748912</v>
      </c>
      <c r="AF38" s="180">
        <v>503</v>
      </c>
      <c r="AG38" s="237">
        <v>52</v>
      </c>
      <c r="AH38" s="237">
        <v>400146</v>
      </c>
      <c r="AI38" s="375">
        <v>397441</v>
      </c>
      <c r="AJ38" s="180">
        <v>2583</v>
      </c>
      <c r="AK38" s="228">
        <v>122</v>
      </c>
      <c r="AL38" s="404"/>
    </row>
    <row r="39" spans="1:38" ht="12.75" customHeight="1" thickBot="1">
      <c r="A39" s="839"/>
      <c r="B39" s="377">
        <v>1</v>
      </c>
      <c r="C39" s="352">
        <v>0.98326999999999998</v>
      </c>
      <c r="D39" s="350">
        <v>1.269E-2</v>
      </c>
      <c r="E39" s="350">
        <v>2.5400000000000002E-3</v>
      </c>
      <c r="F39" s="350">
        <v>1.5E-3</v>
      </c>
      <c r="G39" s="377">
        <v>1</v>
      </c>
      <c r="H39" s="352">
        <v>0.77634999999999998</v>
      </c>
      <c r="I39" s="350">
        <v>0.17677000000000001</v>
      </c>
      <c r="J39" s="350">
        <v>4.6890000000000001E-2</v>
      </c>
      <c r="K39" s="839"/>
      <c r="L39" s="377">
        <v>1</v>
      </c>
      <c r="M39" s="350">
        <v>0.96242000000000005</v>
      </c>
      <c r="N39" s="350">
        <v>3.092E-2</v>
      </c>
      <c r="O39" s="350">
        <v>6.6699999999999997E-3</v>
      </c>
      <c r="P39" s="377">
        <v>1</v>
      </c>
      <c r="Q39" s="350">
        <v>0.98538999999999999</v>
      </c>
      <c r="R39" s="350">
        <v>1.329E-2</v>
      </c>
      <c r="S39" s="353">
        <v>1.32E-3</v>
      </c>
      <c r="T39" s="839"/>
      <c r="U39" s="377">
        <v>1</v>
      </c>
      <c r="V39" s="350">
        <v>0.99907000000000001</v>
      </c>
      <c r="W39" s="350">
        <v>8.7000000000000001E-4</v>
      </c>
      <c r="X39" s="350">
        <v>6.0000000000000002E-5</v>
      </c>
      <c r="Y39" s="377">
        <v>1</v>
      </c>
      <c r="Z39" s="350">
        <v>0.98401000000000005</v>
      </c>
      <c r="AA39" s="350">
        <v>1.5949999999999999E-2</v>
      </c>
      <c r="AB39" s="350">
        <v>4.0000000000000003E-5</v>
      </c>
      <c r="AC39" s="839"/>
      <c r="AD39" s="377">
        <v>1</v>
      </c>
      <c r="AE39" s="350">
        <v>0.99926000000000004</v>
      </c>
      <c r="AF39" s="350">
        <v>6.7000000000000002E-4</v>
      </c>
      <c r="AG39" s="350">
        <v>6.9999999999999994E-5</v>
      </c>
      <c r="AH39" s="377">
        <v>1</v>
      </c>
      <c r="AI39" s="350">
        <v>0.99324000000000001</v>
      </c>
      <c r="AJ39" s="350">
        <v>6.4599999999999996E-3</v>
      </c>
      <c r="AK39" s="353">
        <v>2.9999999999999997E-4</v>
      </c>
    </row>
    <row r="40" spans="1:38" s="402" customFormat="1" ht="12.75" customHeight="1">
      <c r="A40" s="651"/>
      <c r="B40" s="652"/>
      <c r="C40" s="653"/>
      <c r="D40" s="653"/>
      <c r="E40" s="653"/>
      <c r="F40" s="653"/>
      <c r="G40" s="652"/>
      <c r="H40" s="653"/>
      <c r="I40" s="653"/>
      <c r="J40" s="653"/>
      <c r="K40" s="651"/>
      <c r="L40" s="652"/>
      <c r="M40" s="653"/>
      <c r="N40" s="653"/>
      <c r="O40" s="653"/>
      <c r="P40" s="652"/>
      <c r="Q40" s="653"/>
      <c r="R40" s="653"/>
      <c r="S40" s="653"/>
      <c r="T40" s="651"/>
      <c r="U40" s="652"/>
      <c r="V40" s="653"/>
      <c r="W40" s="653"/>
      <c r="X40" s="653"/>
      <c r="Y40" s="652"/>
      <c r="Z40" s="653"/>
      <c r="AA40" s="653"/>
      <c r="AB40" s="653"/>
      <c r="AC40" s="651"/>
      <c r="AD40" s="652"/>
      <c r="AE40" s="653"/>
      <c r="AF40" s="653"/>
      <c r="AG40" s="653"/>
      <c r="AH40" s="652"/>
      <c r="AI40" s="653"/>
      <c r="AJ40" s="653"/>
      <c r="AK40" s="653"/>
    </row>
    <row r="41" spans="1:38" s="539" customFormat="1" ht="12.75" customHeight="1">
      <c r="A41" s="654" t="str">
        <f>"Anmerkungen. Datengrundlage: Volkshochschul-Statistik "&amp;Hilfswerte!B1&amp;"; Basis: "&amp;Tabelle1!$C$36&amp;" vhs."</f>
        <v>Anmerkungen. Datengrundlage: Volkshochschul-Statistik 2023; Basis: 822 vhs.</v>
      </c>
      <c r="B41" s="652"/>
      <c r="C41" s="653"/>
      <c r="D41" s="653"/>
      <c r="E41" s="653"/>
      <c r="F41" s="653"/>
      <c r="G41" s="652"/>
      <c r="H41" s="653"/>
      <c r="I41" s="653"/>
      <c r="J41" s="653"/>
      <c r="K41" s="654" t="str">
        <f>"Anmerkungen. Datengrundlage: Volkshochschul-Statistik "&amp;Hilfswerte!B1&amp;"; Basis: "&amp;Tabelle1!$C$36&amp;" vhs."</f>
        <v>Anmerkungen. Datengrundlage: Volkshochschul-Statistik 2023; Basis: 822 vhs.</v>
      </c>
      <c r="L41" s="652"/>
      <c r="M41" s="653"/>
      <c r="N41" s="653"/>
      <c r="O41" s="653"/>
      <c r="P41" s="652"/>
      <c r="Q41" s="653"/>
      <c r="R41" s="653"/>
      <c r="S41" s="653"/>
      <c r="T41" s="654" t="str">
        <f>"Anmerkungen. Datengrundlage: Volkshochschul-Statistik "&amp;Hilfswerte!B1&amp;"; Basis: "&amp;Tabelle1!$C$36&amp;" vhs."</f>
        <v>Anmerkungen. Datengrundlage: Volkshochschul-Statistik 2023; Basis: 822 vhs.</v>
      </c>
      <c r="U41" s="652"/>
      <c r="V41" s="653"/>
      <c r="W41" s="653"/>
      <c r="X41" s="653"/>
      <c r="Y41" s="652"/>
      <c r="Z41" s="653"/>
      <c r="AA41" s="653"/>
      <c r="AB41" s="653"/>
      <c r="AC41" s="654" t="str">
        <f>"Anmerkungen. Datengrundlage: Volkshochschul-Statistik "&amp;Hilfswerte!B1&amp;"; Basis: "&amp;Tabelle1!$C$36&amp;" vhs."</f>
        <v>Anmerkungen. Datengrundlage: Volkshochschul-Statistik 2023; Basis: 822 vhs.</v>
      </c>
      <c r="AD41" s="652"/>
      <c r="AE41" s="653"/>
      <c r="AF41" s="653"/>
      <c r="AG41" s="653"/>
      <c r="AH41" s="652"/>
      <c r="AI41" s="653"/>
      <c r="AJ41" s="653"/>
      <c r="AK41" s="653"/>
    </row>
    <row r="42" spans="1:38" s="539" customFormat="1" ht="11.25">
      <c r="A42" s="539" t="s">
        <v>412</v>
      </c>
      <c r="K42" s="539" t="s">
        <v>412</v>
      </c>
      <c r="T42" s="539" t="s">
        <v>412</v>
      </c>
      <c r="AC42" s="539" t="s">
        <v>412</v>
      </c>
      <c r="AH42" s="645"/>
      <c r="AI42" s="645"/>
      <c r="AJ42" s="645"/>
      <c r="AK42" s="645"/>
    </row>
    <row r="43" spans="1:38" s="539" customFormat="1" ht="11.25">
      <c r="A43" s="539" t="s">
        <v>413</v>
      </c>
      <c r="K43" s="539" t="s">
        <v>413</v>
      </c>
      <c r="T43" s="539" t="s">
        <v>413</v>
      </c>
      <c r="AC43" s="539" t="s">
        <v>413</v>
      </c>
      <c r="AH43" s="645"/>
      <c r="AI43" s="645"/>
      <c r="AJ43" s="645"/>
      <c r="AK43" s="645"/>
    </row>
    <row r="44" spans="1:38" s="402" customFormat="1">
      <c r="AH44" s="403"/>
      <c r="AI44" s="403"/>
      <c r="AJ44" s="403"/>
      <c r="AK44" s="403"/>
    </row>
    <row r="45" spans="1:38" s="402" customFormat="1">
      <c r="A45" s="547" t="s">
        <v>545</v>
      </c>
      <c r="B45" s="545"/>
      <c r="C45" s="545"/>
      <c r="D45" s="545"/>
      <c r="E45" s="545"/>
      <c r="K45" s="547" t="s">
        <v>545</v>
      </c>
      <c r="L45" s="545"/>
      <c r="M45" s="545"/>
      <c r="N45" s="545"/>
      <c r="O45" s="545"/>
      <c r="T45" s="547" t="s">
        <v>545</v>
      </c>
      <c r="U45" s="545"/>
      <c r="V45" s="545"/>
      <c r="W45" s="545"/>
      <c r="X45" s="545"/>
      <c r="AC45" s="547" t="s">
        <v>545</v>
      </c>
      <c r="AD45" s="545"/>
      <c r="AE45" s="545"/>
      <c r="AF45" s="545"/>
      <c r="AG45" s="545"/>
      <c r="AJ45" s="403"/>
      <c r="AK45" s="403"/>
    </row>
    <row r="46" spans="1:38" s="402" customFormat="1">
      <c r="A46" s="547" t="s">
        <v>546</v>
      </c>
      <c r="B46" s="545"/>
      <c r="C46" s="545"/>
      <c r="D46" s="775" t="s">
        <v>541</v>
      </c>
      <c r="E46" s="775"/>
      <c r="F46" s="775"/>
      <c r="J46" s="547"/>
      <c r="K46" s="547" t="s">
        <v>546</v>
      </c>
      <c r="L46" s="545"/>
      <c r="M46" s="545"/>
      <c r="N46" s="775" t="s">
        <v>541</v>
      </c>
      <c r="O46" s="775"/>
      <c r="P46" s="775"/>
      <c r="S46" s="547"/>
      <c r="T46" s="547" t="s">
        <v>546</v>
      </c>
      <c r="U46" s="545"/>
      <c r="V46" s="545"/>
      <c r="W46" s="775" t="s">
        <v>541</v>
      </c>
      <c r="X46" s="775"/>
      <c r="Y46" s="775"/>
      <c r="AB46" s="547"/>
      <c r="AC46" s="547" t="s">
        <v>546</v>
      </c>
      <c r="AD46" s="545"/>
      <c r="AE46" s="545"/>
      <c r="AF46" s="775" t="s">
        <v>541</v>
      </c>
      <c r="AG46" s="775"/>
      <c r="AH46" s="775"/>
      <c r="AI46" s="403"/>
      <c r="AJ46" s="403"/>
      <c r="AK46" s="403"/>
      <c r="AL46" s="403"/>
    </row>
    <row r="47" spans="1:38" s="402" customFormat="1">
      <c r="A47" s="548"/>
      <c r="B47" s="545"/>
      <c r="C47" s="545"/>
      <c r="D47" s="545"/>
      <c r="E47" s="545"/>
      <c r="K47" s="548"/>
      <c r="L47" s="545"/>
      <c r="M47" s="545"/>
      <c r="N47" s="545"/>
      <c r="O47" s="545"/>
      <c r="T47" s="548"/>
      <c r="U47" s="545"/>
      <c r="V47" s="545"/>
      <c r="W47" s="545"/>
      <c r="X47" s="545"/>
      <c r="AC47" s="548"/>
      <c r="AD47" s="545"/>
      <c r="AE47" s="545"/>
      <c r="AF47" s="545"/>
      <c r="AG47" s="545"/>
      <c r="AJ47" s="403"/>
      <c r="AK47" s="403"/>
    </row>
    <row r="48" spans="1:38" s="402" customFormat="1">
      <c r="A48" s="766" t="s">
        <v>547</v>
      </c>
      <c r="B48" s="766"/>
      <c r="C48" s="766"/>
      <c r="D48" s="766"/>
      <c r="E48" s="766"/>
      <c r="K48" s="766" t="s">
        <v>547</v>
      </c>
      <c r="L48" s="766"/>
      <c r="M48" s="766"/>
      <c r="N48" s="766"/>
      <c r="O48" s="766"/>
      <c r="T48" s="766" t="s">
        <v>547</v>
      </c>
      <c r="U48" s="766"/>
      <c r="V48" s="766"/>
      <c r="W48" s="766"/>
      <c r="X48" s="766"/>
      <c r="AC48" s="749" t="str">
        <f>[1]Tabelle1!$A$44</f>
        <v>Die Tabellen stehen unter der Lizenz CC BY-SA DEED 4.0.</v>
      </c>
      <c r="AD48" s="749"/>
      <c r="AE48" s="749"/>
      <c r="AF48" s="749"/>
      <c r="AG48" s="749"/>
      <c r="AJ48" s="403"/>
      <c r="AK48" s="403"/>
    </row>
  </sheetData>
  <mergeCells count="103">
    <mergeCell ref="A48:E48"/>
    <mergeCell ref="K48:O48"/>
    <mergeCell ref="T48:X48"/>
    <mergeCell ref="A32:A33"/>
    <mergeCell ref="K32:K33"/>
    <mergeCell ref="T32:T33"/>
    <mergeCell ref="AC32:AC33"/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  <mergeCell ref="D46:F46"/>
    <mergeCell ref="N46:P46"/>
    <mergeCell ref="W46:Y46"/>
    <mergeCell ref="A28:A29"/>
    <mergeCell ref="K28:K29"/>
    <mergeCell ref="T28:T29"/>
    <mergeCell ref="AC28:AC29"/>
    <mergeCell ref="A30:A31"/>
    <mergeCell ref="K30:K31"/>
    <mergeCell ref="T30:T31"/>
    <mergeCell ref="AC30:AC31"/>
    <mergeCell ref="A24:A25"/>
    <mergeCell ref="K24:K25"/>
    <mergeCell ref="T24:T25"/>
    <mergeCell ref="AC24:AC25"/>
    <mergeCell ref="A26:A27"/>
    <mergeCell ref="K26:K27"/>
    <mergeCell ref="T26:T27"/>
    <mergeCell ref="AC26:AC27"/>
    <mergeCell ref="A20:A21"/>
    <mergeCell ref="K20:K21"/>
    <mergeCell ref="T20:T21"/>
    <mergeCell ref="AC20:AC21"/>
    <mergeCell ref="A22:A23"/>
    <mergeCell ref="K22:K23"/>
    <mergeCell ref="T22:T23"/>
    <mergeCell ref="AC22:AC23"/>
    <mergeCell ref="A16:A17"/>
    <mergeCell ref="K16:K17"/>
    <mergeCell ref="T16:T17"/>
    <mergeCell ref="AC16:AC17"/>
    <mergeCell ref="A18:A19"/>
    <mergeCell ref="K18:K19"/>
    <mergeCell ref="T18:T19"/>
    <mergeCell ref="AC18:AC19"/>
    <mergeCell ref="A12:A13"/>
    <mergeCell ref="K12:K13"/>
    <mergeCell ref="T12:T13"/>
    <mergeCell ref="AC12:AC13"/>
    <mergeCell ref="A14:A15"/>
    <mergeCell ref="K14:K15"/>
    <mergeCell ref="T14:T15"/>
    <mergeCell ref="AC14:AC15"/>
    <mergeCell ref="A8:A9"/>
    <mergeCell ref="K8:K9"/>
    <mergeCell ref="T8:T9"/>
    <mergeCell ref="A10:A11"/>
    <mergeCell ref="K10:K11"/>
    <mergeCell ref="T10:T11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  <mergeCell ref="AE4:AG4"/>
    <mergeCell ref="AI4:AK4"/>
    <mergeCell ref="U3:X3"/>
    <mergeCell ref="Y3:AB3"/>
    <mergeCell ref="AD3:AG3"/>
    <mergeCell ref="AH3:AK3"/>
    <mergeCell ref="AF46:AH46"/>
    <mergeCell ref="U2:AB2"/>
    <mergeCell ref="AC2:AC5"/>
    <mergeCell ref="AD2:AK2"/>
    <mergeCell ref="G3:J3"/>
    <mergeCell ref="L3:O3"/>
    <mergeCell ref="P3:S3"/>
    <mergeCell ref="AC8:AC9"/>
    <mergeCell ref="AC10:AC11"/>
  </mergeCells>
  <conditionalFormatting sqref="A7">
    <cfRule type="cellIs" dxfId="113" priority="72" stopIfTrue="1" operator="equal">
      <formula>1</formula>
    </cfRule>
    <cfRule type="cellIs" dxfId="112" priority="73" stopIfTrue="1" operator="lessThan">
      <formula>0.0005</formula>
    </cfRule>
  </conditionalFormatting>
  <conditionalFormatting sqref="A9 A11 A13 A15 A17 A19 A21 A23 A25 A27 A29 A31 A33 A35 A37">
    <cfRule type="cellIs" dxfId="111" priority="346" stopIfTrue="1" operator="equal">
      <formula>1</formula>
    </cfRule>
  </conditionalFormatting>
  <conditionalFormatting sqref="A9:J9 A11 A13 A15 A17 A19 A21 A23 A25 A27 A29 A31 A33 A35 A37">
    <cfRule type="cellIs" dxfId="110" priority="347" stopIfTrue="1" operator="lessThan">
      <formula>0.0005</formula>
    </cfRule>
  </conditionalFormatting>
  <conditionalFormatting sqref="A39:K41">
    <cfRule type="cellIs" dxfId="109" priority="280" stopIfTrue="1" operator="lessThan">
      <formula>0.0005</formula>
    </cfRule>
  </conditionalFormatting>
  <conditionalFormatting sqref="A36:XFD36">
    <cfRule type="cellIs" dxfId="108" priority="23" stopIfTrue="1" operator="equal">
      <formula>0</formula>
    </cfRule>
  </conditionalFormatting>
  <conditionalFormatting sqref="A38:XFD38">
    <cfRule type="cellIs" dxfId="107" priority="15" stopIfTrue="1" operator="equal">
      <formula>0</formula>
    </cfRule>
  </conditionalFormatting>
  <conditionalFormatting sqref="B6:J6">
    <cfRule type="cellIs" dxfId="106" priority="319" stopIfTrue="1" operator="equal">
      <formula>0</formula>
    </cfRule>
  </conditionalFormatting>
  <conditionalFormatting sqref="B8:J8">
    <cfRule type="cellIs" dxfId="105" priority="353" stopIfTrue="1" operator="equal">
      <formula>0</formula>
    </cfRule>
  </conditionalFormatting>
  <conditionalFormatting sqref="B11:J11">
    <cfRule type="cellIs" dxfId="104" priority="308" stopIfTrue="1" operator="lessThan">
      <formula>0.0005</formula>
    </cfRule>
  </conditionalFormatting>
  <conditionalFormatting sqref="B13:J13">
    <cfRule type="cellIs" dxfId="103" priority="306" stopIfTrue="1" operator="lessThan">
      <formula>0.0005</formula>
    </cfRule>
  </conditionalFormatting>
  <conditionalFormatting sqref="B15:J15">
    <cfRule type="cellIs" dxfId="102" priority="304" stopIfTrue="1" operator="lessThan">
      <formula>0.0005</formula>
    </cfRule>
  </conditionalFormatting>
  <conditionalFormatting sqref="B17:J17">
    <cfRule type="cellIs" dxfId="101" priority="302" stopIfTrue="1" operator="lessThan">
      <formula>0.0005</formula>
    </cfRule>
  </conditionalFormatting>
  <conditionalFormatting sqref="B19:J19">
    <cfRule type="cellIs" dxfId="100" priority="300" stopIfTrue="1" operator="lessThan">
      <formula>0.0005</formula>
    </cfRule>
  </conditionalFormatting>
  <conditionalFormatting sqref="B21:J21">
    <cfRule type="cellIs" dxfId="99" priority="298" stopIfTrue="1" operator="lessThan">
      <formula>0.0005</formula>
    </cfRule>
  </conditionalFormatting>
  <conditionalFormatting sqref="B23:J23">
    <cfRule type="cellIs" dxfId="98" priority="296" stopIfTrue="1" operator="lessThan">
      <formula>0.0005</formula>
    </cfRule>
  </conditionalFormatting>
  <conditionalFormatting sqref="B25:J25">
    <cfRule type="cellIs" dxfId="97" priority="294" stopIfTrue="1" operator="lessThan">
      <formula>0.0005</formula>
    </cfRule>
  </conditionalFormatting>
  <conditionalFormatting sqref="B27:J27">
    <cfRule type="cellIs" dxfId="96" priority="292" stopIfTrue="1" operator="lessThan">
      <formula>0.0005</formula>
    </cfRule>
  </conditionalFormatting>
  <conditionalFormatting sqref="B29:J29">
    <cfRule type="cellIs" dxfId="95" priority="290" stopIfTrue="1" operator="lessThan">
      <formula>0.0005</formula>
    </cfRule>
  </conditionalFormatting>
  <conditionalFormatting sqref="B31:J31">
    <cfRule type="cellIs" dxfId="94" priority="288" stopIfTrue="1" operator="lessThan">
      <formula>0.0005</formula>
    </cfRule>
  </conditionalFormatting>
  <conditionalFormatting sqref="B33:J33">
    <cfRule type="cellIs" dxfId="93" priority="286" stopIfTrue="1" operator="lessThan">
      <formula>0.0005</formula>
    </cfRule>
  </conditionalFormatting>
  <conditionalFormatting sqref="B35:J35">
    <cfRule type="cellIs" dxfId="92" priority="284" stopIfTrue="1" operator="lessThan">
      <formula>0.0005</formula>
    </cfRule>
  </conditionalFormatting>
  <conditionalFormatting sqref="B37:J37">
    <cfRule type="cellIs" dxfId="91" priority="282" stopIfTrue="1" operator="lessThan">
      <formula>0.0005</formula>
    </cfRule>
  </conditionalFormatting>
  <conditionalFormatting sqref="B7:K7">
    <cfRule type="cellIs" dxfId="90" priority="317" stopIfTrue="1" operator="lessThan">
      <formula>0.0005</formula>
    </cfRule>
  </conditionalFormatting>
  <conditionalFormatting sqref="K7">
    <cfRule type="cellIs" dxfId="89" priority="316" stopIfTrue="1" operator="equal">
      <formula>1</formula>
    </cfRule>
  </conditionalFormatting>
  <conditionalFormatting sqref="K9 K11 K13 K15 K17 K19 K21 K23 K25 K27 K29 K31 K33 K35 K37">
    <cfRule type="cellIs" dxfId="88" priority="344" stopIfTrue="1" operator="lessThan">
      <formula>0.0005</formula>
    </cfRule>
    <cfRule type="cellIs" dxfId="87" priority="343" stopIfTrue="1" operator="equal">
      <formula>1</formula>
    </cfRule>
  </conditionalFormatting>
  <conditionalFormatting sqref="L7">
    <cfRule type="cellIs" dxfId="86" priority="276" stopIfTrue="1" operator="lessThan">
      <formula>0.0005</formula>
    </cfRule>
  </conditionalFormatting>
  <conditionalFormatting sqref="L9">
    <cfRule type="cellIs" dxfId="85" priority="278" stopIfTrue="1" operator="lessThan">
      <formula>0.0005</formula>
    </cfRule>
  </conditionalFormatting>
  <conditionalFormatting sqref="L11">
    <cfRule type="cellIs" dxfId="84" priority="274" stopIfTrue="1" operator="lessThan">
      <formula>0.0005</formula>
    </cfRule>
  </conditionalFormatting>
  <conditionalFormatting sqref="L13">
    <cfRule type="cellIs" dxfId="83" priority="272" stopIfTrue="1" operator="lessThan">
      <formula>0.0005</formula>
    </cfRule>
  </conditionalFormatting>
  <conditionalFormatting sqref="L15">
    <cfRule type="cellIs" dxfId="82" priority="270" stopIfTrue="1" operator="lessThan">
      <formula>0.0005</formula>
    </cfRule>
  </conditionalFormatting>
  <conditionalFormatting sqref="L17">
    <cfRule type="cellIs" dxfId="81" priority="268" stopIfTrue="1" operator="lessThan">
      <formula>0.0005</formula>
    </cfRule>
  </conditionalFormatting>
  <conditionalFormatting sqref="L19">
    <cfRule type="cellIs" dxfId="80" priority="266" stopIfTrue="1" operator="lessThan">
      <formula>0.0005</formula>
    </cfRule>
  </conditionalFormatting>
  <conditionalFormatting sqref="L21">
    <cfRule type="cellIs" dxfId="79" priority="264" stopIfTrue="1" operator="lessThan">
      <formula>0.0005</formula>
    </cfRule>
  </conditionalFormatting>
  <conditionalFormatting sqref="L23">
    <cfRule type="cellIs" dxfId="78" priority="262" stopIfTrue="1" operator="lessThan">
      <formula>0.0005</formula>
    </cfRule>
  </conditionalFormatting>
  <conditionalFormatting sqref="L25">
    <cfRule type="cellIs" dxfId="77" priority="260" stopIfTrue="1" operator="lessThan">
      <formula>0.0005</formula>
    </cfRule>
  </conditionalFormatting>
  <conditionalFormatting sqref="L27">
    <cfRule type="cellIs" dxfId="76" priority="258" stopIfTrue="1" operator="lessThan">
      <formula>0.0005</formula>
    </cfRule>
  </conditionalFormatting>
  <conditionalFormatting sqref="L29">
    <cfRule type="cellIs" dxfId="75" priority="256" stopIfTrue="1" operator="lessThan">
      <formula>0.0005</formula>
    </cfRule>
  </conditionalFormatting>
  <conditionalFormatting sqref="L31">
    <cfRule type="cellIs" dxfId="74" priority="254" stopIfTrue="1" operator="lessThan">
      <formula>0.0005</formula>
    </cfRule>
  </conditionalFormatting>
  <conditionalFormatting sqref="L33">
    <cfRule type="cellIs" dxfId="73" priority="252" stopIfTrue="1" operator="lessThan">
      <formula>0.0005</formula>
    </cfRule>
  </conditionalFormatting>
  <conditionalFormatting sqref="L35">
    <cfRule type="cellIs" dxfId="72" priority="250" stopIfTrue="1" operator="lessThan">
      <formula>0.0005</formula>
    </cfRule>
  </conditionalFormatting>
  <conditionalFormatting sqref="L37">
    <cfRule type="cellIs" dxfId="71" priority="248" stopIfTrue="1" operator="lessThan">
      <formula>0.0005</formula>
    </cfRule>
  </conditionalFormatting>
  <conditionalFormatting sqref="L39">
    <cfRule type="cellIs" dxfId="70" priority="246" stopIfTrue="1" operator="lessThan">
      <formula>0.0005</formula>
    </cfRule>
  </conditionalFormatting>
  <conditionalFormatting sqref="L6:S6">
    <cfRule type="cellIs" dxfId="69" priority="33" stopIfTrue="1" operator="equal">
      <formula>0</formula>
    </cfRule>
  </conditionalFormatting>
  <conditionalFormatting sqref="L8:S8">
    <cfRule type="cellIs" dxfId="68" priority="7" stopIfTrue="1" operator="equal">
      <formula>0</formula>
    </cfRule>
  </conditionalFormatting>
  <conditionalFormatting sqref="L40:S41">
    <cfRule type="cellIs" dxfId="67" priority="212" stopIfTrue="1" operator="lessThan">
      <formula>0.0005</formula>
    </cfRule>
  </conditionalFormatting>
  <conditionalFormatting sqref="M7:S7 M35:S35 M37:S37 M39:S39">
    <cfRule type="cellIs" dxfId="66" priority="31" stopIfTrue="1" operator="equal">
      <formula>0</formula>
    </cfRule>
  </conditionalFormatting>
  <conditionalFormatting sqref="M9:S9 M11:S11 M13:S13 M15:S15 M17:S17 M19:S19 M21:S21 M23:S23 M25:S25 M27:S27 M29:S29 M31:S31 M33:S33">
    <cfRule type="cellIs" dxfId="65" priority="5" stopIfTrue="1" operator="equal">
      <formula>0</formula>
    </cfRule>
  </conditionalFormatting>
  <conditionalFormatting sqref="T7">
    <cfRule type="cellIs" dxfId="64" priority="314" stopIfTrue="1" operator="equal">
      <formula>1</formula>
    </cfRule>
    <cfRule type="cellIs" dxfId="63" priority="315" stopIfTrue="1" operator="lessThan">
      <formula>0.0005</formula>
    </cfRule>
  </conditionalFormatting>
  <conditionalFormatting sqref="T9 T11 T13 T15 T17 T19 T21 T23 T25 T27 T29 T31 T33 T35 T37">
    <cfRule type="cellIs" dxfId="62" priority="340" stopIfTrue="1" operator="equal">
      <formula>1</formula>
    </cfRule>
    <cfRule type="cellIs" dxfId="61" priority="341" stopIfTrue="1" operator="lessThan">
      <formula>0.0005</formula>
    </cfRule>
  </conditionalFormatting>
  <conditionalFormatting sqref="U7">
    <cfRule type="cellIs" dxfId="60" priority="208" stopIfTrue="1" operator="lessThan">
      <formula>0.0005</formula>
    </cfRule>
  </conditionalFormatting>
  <conditionalFormatting sqref="U9">
    <cfRule type="cellIs" dxfId="59" priority="210" stopIfTrue="1" operator="lessThan">
      <formula>0.0005</formula>
    </cfRule>
  </conditionalFormatting>
  <conditionalFormatting sqref="U11">
    <cfRule type="cellIs" dxfId="58" priority="206" stopIfTrue="1" operator="lessThan">
      <formula>0.0005</formula>
    </cfRule>
  </conditionalFormatting>
  <conditionalFormatting sqref="U13">
    <cfRule type="cellIs" dxfId="57" priority="204" stopIfTrue="1" operator="lessThan">
      <formula>0.0005</formula>
    </cfRule>
  </conditionalFormatting>
  <conditionalFormatting sqref="U15">
    <cfRule type="cellIs" dxfId="56" priority="202" stopIfTrue="1" operator="lessThan">
      <formula>0.0005</formula>
    </cfRule>
  </conditionalFormatting>
  <conditionalFormatting sqref="U17">
    <cfRule type="cellIs" dxfId="55" priority="200" stopIfTrue="1" operator="lessThan">
      <formula>0.0005</formula>
    </cfRule>
  </conditionalFormatting>
  <conditionalFormatting sqref="U19">
    <cfRule type="cellIs" dxfId="54" priority="198" stopIfTrue="1" operator="lessThan">
      <formula>0.0005</formula>
    </cfRule>
  </conditionalFormatting>
  <conditionalFormatting sqref="U21">
    <cfRule type="cellIs" dxfId="53" priority="196" stopIfTrue="1" operator="lessThan">
      <formula>0.0005</formula>
    </cfRule>
  </conditionalFormatting>
  <conditionalFormatting sqref="U23">
    <cfRule type="cellIs" dxfId="52" priority="194" stopIfTrue="1" operator="lessThan">
      <formula>0.0005</formula>
    </cfRule>
  </conditionalFormatting>
  <conditionalFormatting sqref="U25">
    <cfRule type="cellIs" dxfId="51" priority="192" stopIfTrue="1" operator="lessThan">
      <formula>0.0005</formula>
    </cfRule>
  </conditionalFormatting>
  <conditionalFormatting sqref="U27">
    <cfRule type="cellIs" dxfId="50" priority="190" stopIfTrue="1" operator="lessThan">
      <formula>0.0005</formula>
    </cfRule>
  </conditionalFormatting>
  <conditionalFormatting sqref="U29">
    <cfRule type="cellIs" dxfId="49" priority="188" stopIfTrue="1" operator="lessThan">
      <formula>0.0005</formula>
    </cfRule>
  </conditionalFormatting>
  <conditionalFormatting sqref="U31">
    <cfRule type="cellIs" dxfId="48" priority="186" stopIfTrue="1" operator="lessThan">
      <formula>0.0005</formula>
    </cfRule>
  </conditionalFormatting>
  <conditionalFormatting sqref="U33">
    <cfRule type="cellIs" dxfId="47" priority="184" stopIfTrue="1" operator="lessThan">
      <formula>0.0005</formula>
    </cfRule>
  </conditionalFormatting>
  <conditionalFormatting sqref="U35">
    <cfRule type="cellIs" dxfId="46" priority="182" stopIfTrue="1" operator="lessThan">
      <formula>0.0005</formula>
    </cfRule>
  </conditionalFormatting>
  <conditionalFormatting sqref="U37">
    <cfRule type="cellIs" dxfId="45" priority="180" stopIfTrue="1" operator="lessThan">
      <formula>0.0005</formula>
    </cfRule>
  </conditionalFormatting>
  <conditionalFormatting sqref="U39">
    <cfRule type="cellIs" dxfId="44" priority="178" stopIfTrue="1" operator="lessThan">
      <formula>0.0005</formula>
    </cfRule>
  </conditionalFormatting>
  <conditionalFormatting sqref="U6:AB6 U8:AB8">
    <cfRule type="cellIs" dxfId="43" priority="37" stopIfTrue="1" operator="equal">
      <formula>0</formula>
    </cfRule>
  </conditionalFormatting>
  <conditionalFormatting sqref="U40:AB41">
    <cfRule type="cellIs" dxfId="42" priority="144" stopIfTrue="1" operator="lessThan">
      <formula>0.0005</formula>
    </cfRule>
  </conditionalFormatting>
  <conditionalFormatting sqref="V7:AB7 V9:AB9">
    <cfRule type="cellIs" dxfId="41" priority="35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40" priority="9" stopIfTrue="1" operator="equal">
      <formula>0</formula>
    </cfRule>
  </conditionalFormatting>
  <conditionalFormatting sqref="V37:AB37 V39:AB39">
    <cfRule type="cellIs" dxfId="39" priority="17" stopIfTrue="1" operator="equal">
      <formula>0</formula>
    </cfRule>
  </conditionalFormatting>
  <conditionalFormatting sqref="AC7">
    <cfRule type="cellIs" dxfId="38" priority="312" stopIfTrue="1" operator="equal">
      <formula>1</formula>
    </cfRule>
    <cfRule type="cellIs" dxfId="37" priority="313" stopIfTrue="1" operator="lessThan">
      <formula>0.0005</formula>
    </cfRule>
  </conditionalFormatting>
  <conditionalFormatting sqref="AC9 AC11 AC13 AC15 AC17 AC19 AC21 AC23 AC25 AC27 AC29 AC31 AC33 AC35 AC37">
    <cfRule type="cellIs" dxfId="36" priority="337" stopIfTrue="1" operator="equal">
      <formula>1</formula>
    </cfRule>
    <cfRule type="cellIs" dxfId="35" priority="338" stopIfTrue="1" operator="lessThan">
      <formula>0.0005</formula>
    </cfRule>
  </conditionalFormatting>
  <conditionalFormatting sqref="AD7">
    <cfRule type="cellIs" dxfId="34" priority="140" stopIfTrue="1" operator="lessThan">
      <formula>0.0005</formula>
    </cfRule>
  </conditionalFormatting>
  <conditionalFormatting sqref="AD8:AD9">
    <cfRule type="cellIs" dxfId="33" priority="71" stopIfTrue="1" operator="equal">
      <formula>0</formula>
    </cfRule>
  </conditionalFormatting>
  <conditionalFormatting sqref="AD9">
    <cfRule type="cellIs" dxfId="32" priority="142" stopIfTrue="1" operator="lessThan">
      <formula>0.0005</formula>
    </cfRule>
  </conditionalFormatting>
  <conditionalFormatting sqref="AD11">
    <cfRule type="cellIs" dxfId="31" priority="138" stopIfTrue="1" operator="lessThan">
      <formula>0.0005</formula>
    </cfRule>
  </conditionalFormatting>
  <conditionalFormatting sqref="AD13">
    <cfRule type="cellIs" dxfId="30" priority="136" stopIfTrue="1" operator="lessThan">
      <formula>0.0005</formula>
    </cfRule>
  </conditionalFormatting>
  <conditionalFormatting sqref="AD15">
    <cfRule type="cellIs" dxfId="29" priority="134" stopIfTrue="1" operator="lessThan">
      <formula>0.0005</formula>
    </cfRule>
  </conditionalFormatting>
  <conditionalFormatting sqref="AD17">
    <cfRule type="cellIs" dxfId="28" priority="132" stopIfTrue="1" operator="lessThan">
      <formula>0.0005</formula>
    </cfRule>
  </conditionalFormatting>
  <conditionalFormatting sqref="AD19">
    <cfRule type="cellIs" dxfId="27" priority="130" stopIfTrue="1" operator="lessThan">
      <formula>0.0005</formula>
    </cfRule>
  </conditionalFormatting>
  <conditionalFormatting sqref="AD21">
    <cfRule type="cellIs" dxfId="26" priority="128" stopIfTrue="1" operator="lessThan">
      <formula>0.0005</formula>
    </cfRule>
  </conditionalFormatting>
  <conditionalFormatting sqref="AD23">
    <cfRule type="cellIs" dxfId="25" priority="126" stopIfTrue="1" operator="lessThan">
      <formula>0.0005</formula>
    </cfRule>
  </conditionalFormatting>
  <conditionalFormatting sqref="AD25">
    <cfRule type="cellIs" dxfId="24" priority="124" stopIfTrue="1" operator="lessThan">
      <formula>0.0005</formula>
    </cfRule>
  </conditionalFormatting>
  <conditionalFormatting sqref="AD27">
    <cfRule type="cellIs" dxfId="23" priority="122" stopIfTrue="1" operator="lessThan">
      <formula>0.0005</formula>
    </cfRule>
  </conditionalFormatting>
  <conditionalFormatting sqref="AD29">
    <cfRule type="cellIs" dxfId="22" priority="120" stopIfTrue="1" operator="lessThan">
      <formula>0.0005</formula>
    </cfRule>
  </conditionalFormatting>
  <conditionalFormatting sqref="AD31">
    <cfRule type="cellIs" dxfId="21" priority="118" stopIfTrue="1" operator="lessThan">
      <formula>0.0005</formula>
    </cfRule>
  </conditionalFormatting>
  <conditionalFormatting sqref="AD33">
    <cfRule type="cellIs" dxfId="20" priority="116" stopIfTrue="1" operator="lessThan">
      <formula>0.0005</formula>
    </cfRule>
  </conditionalFormatting>
  <conditionalFormatting sqref="AD35">
    <cfRule type="cellIs" dxfId="19" priority="114" stopIfTrue="1" operator="lessThan">
      <formula>0.0005</formula>
    </cfRule>
  </conditionalFormatting>
  <conditionalFormatting sqref="AD37">
    <cfRule type="cellIs" dxfId="18" priority="112" stopIfTrue="1" operator="lessThan">
      <formula>0.0005</formula>
    </cfRule>
  </conditionalFormatting>
  <conditionalFormatting sqref="AD39">
    <cfRule type="cellIs" dxfId="17" priority="110" stopIfTrue="1" operator="lessThan">
      <formula>0.0005</formula>
    </cfRule>
  </conditionalFormatting>
  <conditionalFormatting sqref="AD40:AK41">
    <cfRule type="cellIs" dxfId="16" priority="76" stopIfTrue="1" operator="lessThan">
      <formula>0.0005</formula>
    </cfRule>
  </conditionalFormatting>
  <conditionalFormatting sqref="AD6:IV6">
    <cfRule type="cellIs" dxfId="15" priority="29" stopIfTrue="1" operator="equal">
      <formula>0</formula>
    </cfRule>
  </conditionalFormatting>
  <conditionalFormatting sqref="AE7:AK7">
    <cfRule type="cellIs" dxfId="14" priority="27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13" priority="1" stopIfTrue="1" operator="equal">
      <formula>0</formula>
    </cfRule>
  </conditionalFormatting>
  <conditionalFormatting sqref="AE37:AK37 AE39:AK39">
    <cfRule type="cellIs" dxfId="12" priority="13" stopIfTrue="1" operator="equal">
      <formula>0</formula>
    </cfRule>
  </conditionalFormatting>
  <conditionalFormatting sqref="AE8:IV8 A10:XFD10 A12:XFD12 A14:XFD14 A16:XFD16 A18:XFD18 A20:XFD20 A22:XFD22 A24:XFD24 A26:XFD26 A28:XFD28 A30:XFD30 A32:XFD32 A34:XFD34">
    <cfRule type="cellIs" dxfId="11" priority="3" stopIfTrue="1" operator="equal">
      <formula>0</formula>
    </cfRule>
  </conditionalFormatting>
  <conditionalFormatting sqref="AL7:IV7 AL9:IV9 AL11:IV11 AL13:IV13 AL15:IV15 AL17:IV17 AL19:IV19 AL21:IV21 AL23:IV23 AL25:IV25 AL27:IV27 AL29:IV29 AL31:IV31 AL33:IV33 AL35:IV35 AL37:IV37 T39:T41 AC39:AC41 AL39:IV41">
    <cfRule type="cellIs" dxfId="10" priority="352" stopIfTrue="1" operator="lessThan">
      <formula>0.0005</formula>
    </cfRule>
  </conditionalFormatting>
  <hyperlinks>
    <hyperlink ref="D46" r:id="rId1" xr:uid="{6585BECF-5CCF-4A73-8B66-5A417A548C3C}"/>
    <hyperlink ref="D46:F46" r:id="rId2" display="http://dx.doi.org/10.4232/1.14582 " xr:uid="{5D8BD136-410A-4C67-8425-6E81831960BD}"/>
    <hyperlink ref="N46" r:id="rId3" xr:uid="{B12EBA5D-793A-4528-BAFF-440ADB8E4A93}"/>
    <hyperlink ref="N46:P46" r:id="rId4" display="http://dx.doi.org/10.4232/1.14582 " xr:uid="{A36AECFF-0607-4988-9048-C1422D50FB82}"/>
    <hyperlink ref="W46" r:id="rId5" xr:uid="{C809F4D8-427A-426D-80F7-FFDDDFC75FA6}"/>
    <hyperlink ref="W46:Y46" r:id="rId6" display="http://dx.doi.org/10.4232/1.14582 " xr:uid="{2D3DCE47-A9E1-4D50-A8B5-44EAF31645CE}"/>
    <hyperlink ref="AF46" r:id="rId7" xr:uid="{88F0FE7F-90EC-43FE-8501-395918A45855}"/>
    <hyperlink ref="AF46:AH46" r:id="rId8" display="http://dx.doi.org/10.4232/1.14582 " xr:uid="{EAB2A0DF-F0CD-4809-9B2A-B11EE65A1273}"/>
    <hyperlink ref="AC48" r:id="rId9" display="Publikation und Tabellen stehen unter der Lizenz CC BY-SA DEED 4.0." xr:uid="{4D922DBE-9DA5-4AE8-B308-2A9A6A4FF891}"/>
    <hyperlink ref="A48" r:id="rId10" display="Publikation und Tabellen stehen unter der Lizenz CC BY-SA DEED 4.0." xr:uid="{C2240D78-E823-416D-8EF4-953483BC52A3}"/>
    <hyperlink ref="A48:E48" r:id="rId11" display="Die Tabellen stehen unter der Lizenz CC BY-SA DEED 4.0." xr:uid="{C8CEB1E4-29AA-4C64-AB57-A21C021C8D29}"/>
    <hyperlink ref="K48" r:id="rId12" display="Publikation und Tabellen stehen unter der Lizenz CC BY-SA DEED 4.0." xr:uid="{0E8D1A39-AD66-4A4E-891F-943B6BEA8E6A}"/>
    <hyperlink ref="K48:O48" r:id="rId13" display="Die Tabellen stehen unter der Lizenz CC BY-SA DEED 4.0." xr:uid="{47EE540E-30E7-453F-A229-0AC4B2DE0ABA}"/>
    <hyperlink ref="T48" r:id="rId14" display="Publikation und Tabellen stehen unter der Lizenz CC BY-SA DEED 4.0." xr:uid="{098A8C35-2A87-442F-8C0D-AF02F29E3D19}"/>
    <hyperlink ref="T48:X48" r:id="rId15" display="Die Tabellen stehen unter der Lizenz CC BY-SA DEED 4.0." xr:uid="{7F805FD3-C031-490F-8D8E-D2DE6E5C2916}"/>
  </hyperlinks>
  <pageMargins left="0.78740157480314965" right="0.78740157480314965" top="0.98425196850393704" bottom="0.98425196850393704" header="0.51181102362204722" footer="0.51181102362204722"/>
  <pageSetup paperSize="9" scale="75" fitToWidth="2" fitToHeight="2" orientation="portrait" r:id="rId16"/>
  <headerFooter scaleWithDoc="0" alignWithMargins="0"/>
  <colBreaks count="3" manualBreakCount="3">
    <brk id="10" max="1048575" man="1"/>
    <brk id="19" max="1048575" man="1"/>
    <brk id="28" max="47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11F0-E063-4CDC-BE65-998BA1BCD291}">
  <sheetPr>
    <pageSetUpPr fitToPage="1"/>
  </sheetPr>
  <dimension ref="A1:W28"/>
  <sheetViews>
    <sheetView view="pageBreakPreview" zoomScaleNormal="90" zoomScaleSheetLayoutView="100" workbookViewId="0">
      <selection sqref="A1:Q1"/>
    </sheetView>
  </sheetViews>
  <sheetFormatPr baseColWidth="10" defaultRowHeight="12.75"/>
  <cols>
    <col min="1" max="1" width="5.5703125" style="20" customWidth="1"/>
    <col min="2" max="2" width="8.140625" style="20" customWidth="1"/>
    <col min="3" max="3" width="7.28515625" style="20" customWidth="1"/>
    <col min="4" max="4" width="8.140625" style="20" customWidth="1"/>
    <col min="5" max="5" width="7.28515625" style="20" customWidth="1"/>
    <col min="6" max="6" width="8.140625" style="20" customWidth="1"/>
    <col min="7" max="7" width="7.28515625" style="20" customWidth="1"/>
    <col min="8" max="8" width="8.140625" style="20" customWidth="1"/>
    <col min="9" max="9" width="7.28515625" style="20" customWidth="1"/>
    <col min="10" max="10" width="8.140625" style="20" customWidth="1"/>
    <col min="11" max="11" width="7.28515625" style="20" customWidth="1"/>
    <col min="12" max="12" width="8.140625" style="20" customWidth="1"/>
    <col min="13" max="13" width="7.28515625" style="20" customWidth="1"/>
    <col min="14" max="14" width="8.140625" style="20" customWidth="1"/>
    <col min="15" max="15" width="7.28515625" style="20" customWidth="1"/>
    <col min="16" max="16" width="8.140625" style="20" customWidth="1"/>
    <col min="17" max="17" width="7.28515625" style="20" customWidth="1"/>
    <col min="18" max="18" width="2.7109375" style="402" customWidth="1"/>
    <col min="19" max="16384" width="11.42578125" style="20"/>
  </cols>
  <sheetData>
    <row r="1" spans="1:23" s="19" customFormat="1" ht="39.950000000000003" customHeight="1" thickBot="1">
      <c r="A1" s="788" t="str">
        <f>"Tabelle 30: Durchschnittliche Unterrichtsstunden und Belegungen pro Kurs nach Ländern und Programmbereichen " &amp;Hilfswerte!B1</f>
        <v>Tabelle 30: Durchschnittliche Unterrichtsstunden und Belegungen pro Kurs nach Ländern und Programmbereichen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550"/>
    </row>
    <row r="2" spans="1:23" s="19" customFormat="1" ht="14.25" customHeight="1">
      <c r="A2" s="806" t="s">
        <v>12</v>
      </c>
      <c r="B2" s="798" t="s">
        <v>24</v>
      </c>
      <c r="C2" s="880"/>
      <c r="D2" s="864" t="s">
        <v>289</v>
      </c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7"/>
      <c r="R2" s="550"/>
    </row>
    <row r="3" spans="1:23" s="40" customFormat="1" ht="79.5" customHeight="1">
      <c r="A3" s="807"/>
      <c r="B3" s="846"/>
      <c r="C3" s="881"/>
      <c r="D3" s="873" t="s">
        <v>1</v>
      </c>
      <c r="E3" s="793"/>
      <c r="F3" s="873" t="s">
        <v>2</v>
      </c>
      <c r="G3" s="793"/>
      <c r="H3" s="873" t="s">
        <v>19</v>
      </c>
      <c r="I3" s="794"/>
      <c r="J3" s="853" t="s">
        <v>20</v>
      </c>
      <c r="K3" s="853"/>
      <c r="L3" s="853" t="s">
        <v>352</v>
      </c>
      <c r="M3" s="853"/>
      <c r="N3" s="853" t="s">
        <v>38</v>
      </c>
      <c r="O3" s="853"/>
      <c r="P3" s="873" t="s">
        <v>39</v>
      </c>
      <c r="Q3" s="795"/>
      <c r="R3" s="562"/>
      <c r="S3" s="19"/>
      <c r="T3" s="19"/>
      <c r="U3" s="19"/>
      <c r="V3" s="19"/>
      <c r="W3" s="19"/>
    </row>
    <row r="4" spans="1:23" ht="61.5" customHeight="1">
      <c r="A4" s="808"/>
      <c r="B4" s="592" t="s">
        <v>444</v>
      </c>
      <c r="C4" s="585" t="s">
        <v>349</v>
      </c>
      <c r="D4" s="592" t="s">
        <v>444</v>
      </c>
      <c r="E4" s="648" t="s">
        <v>349</v>
      </c>
      <c r="F4" s="592" t="s">
        <v>444</v>
      </c>
      <c r="G4" s="648" t="s">
        <v>349</v>
      </c>
      <c r="H4" s="592" t="s">
        <v>444</v>
      </c>
      <c r="I4" s="648" t="s">
        <v>349</v>
      </c>
      <c r="J4" s="592" t="s">
        <v>444</v>
      </c>
      <c r="K4" s="648" t="s">
        <v>349</v>
      </c>
      <c r="L4" s="592" t="s">
        <v>444</v>
      </c>
      <c r="M4" s="648" t="s">
        <v>349</v>
      </c>
      <c r="N4" s="592" t="s">
        <v>444</v>
      </c>
      <c r="O4" s="648" t="s">
        <v>349</v>
      </c>
      <c r="P4" s="592" t="s">
        <v>444</v>
      </c>
      <c r="Q4" s="649" t="s">
        <v>349</v>
      </c>
      <c r="S4" s="19"/>
      <c r="T4" s="19"/>
      <c r="U4" s="19"/>
      <c r="V4" s="19"/>
      <c r="W4" s="19"/>
    </row>
    <row r="5" spans="1:23" s="21" customFormat="1" ht="24.95" customHeight="1">
      <c r="A5" s="78" t="s">
        <v>61</v>
      </c>
      <c r="B5" s="378">
        <v>26.5687</v>
      </c>
      <c r="C5" s="379">
        <v>10.47996</v>
      </c>
      <c r="D5" s="378">
        <v>11.11159</v>
      </c>
      <c r="E5" s="379">
        <v>13.93379</v>
      </c>
      <c r="F5" s="378">
        <v>13.93586</v>
      </c>
      <c r="G5" s="379">
        <v>9.4460099999999994</v>
      </c>
      <c r="H5" s="378">
        <v>13.3232</v>
      </c>
      <c r="I5" s="379">
        <v>10.559900000000001</v>
      </c>
      <c r="J5" s="378">
        <v>51.746609999999997</v>
      </c>
      <c r="K5" s="379">
        <v>11.094379999999999</v>
      </c>
      <c r="L5" s="378">
        <v>16.372150000000001</v>
      </c>
      <c r="M5" s="379">
        <v>6.9470799999999997</v>
      </c>
      <c r="N5" s="378">
        <v>70.482489999999999</v>
      </c>
      <c r="O5" s="379">
        <v>8.7202800000000007</v>
      </c>
      <c r="P5" s="378">
        <v>42.439149999999998</v>
      </c>
      <c r="Q5" s="380">
        <v>8.3562600000000007</v>
      </c>
      <c r="R5" s="404"/>
      <c r="S5" s="19"/>
      <c r="T5" s="19"/>
      <c r="U5" s="19"/>
      <c r="V5" s="19"/>
      <c r="W5" s="19"/>
    </row>
    <row r="6" spans="1:23" s="21" customFormat="1" ht="24.95" customHeight="1">
      <c r="A6" s="253" t="s">
        <v>62</v>
      </c>
      <c r="B6" s="381">
        <v>22.813389999999998</v>
      </c>
      <c r="C6" s="382">
        <v>10.63875</v>
      </c>
      <c r="D6" s="381">
        <v>9.3363999999999994</v>
      </c>
      <c r="E6" s="382">
        <v>15.9458</v>
      </c>
      <c r="F6" s="381">
        <v>13.65747</v>
      </c>
      <c r="G6" s="382">
        <v>9.4030500000000004</v>
      </c>
      <c r="H6" s="381">
        <v>13.61384</v>
      </c>
      <c r="I6" s="382">
        <v>11.19618</v>
      </c>
      <c r="J6" s="381">
        <v>44.125779999999999</v>
      </c>
      <c r="K6" s="382">
        <v>10.028549999999999</v>
      </c>
      <c r="L6" s="381">
        <v>21.846340000000001</v>
      </c>
      <c r="M6" s="382">
        <v>6.4382299999999999</v>
      </c>
      <c r="N6" s="381">
        <v>73.700310000000002</v>
      </c>
      <c r="O6" s="384">
        <v>8.3842999999999996</v>
      </c>
      <c r="P6" s="382">
        <v>75.128320000000002</v>
      </c>
      <c r="Q6" s="383">
        <v>10.57225</v>
      </c>
      <c r="R6" s="404"/>
      <c r="S6" s="19"/>
      <c r="T6" s="19"/>
      <c r="U6" s="19"/>
      <c r="V6" s="19"/>
      <c r="W6" s="19"/>
    </row>
    <row r="7" spans="1:23" ht="24.95" customHeight="1">
      <c r="A7" s="253" t="s">
        <v>63</v>
      </c>
      <c r="B7" s="381">
        <v>37.739910000000002</v>
      </c>
      <c r="C7" s="382">
        <v>9.9377800000000001</v>
      </c>
      <c r="D7" s="381">
        <v>13.744719999999999</v>
      </c>
      <c r="E7" s="382">
        <v>12.971209999999999</v>
      </c>
      <c r="F7" s="381">
        <v>21.393350000000002</v>
      </c>
      <c r="G7" s="382">
        <v>8.44787</v>
      </c>
      <c r="H7" s="381">
        <v>15.49187</v>
      </c>
      <c r="I7" s="382">
        <v>9.3552300000000006</v>
      </c>
      <c r="J7" s="381">
        <v>55.937019999999997</v>
      </c>
      <c r="K7" s="382">
        <v>10.951890000000001</v>
      </c>
      <c r="L7" s="381">
        <v>24.074829999999999</v>
      </c>
      <c r="M7" s="382">
        <v>7.0568400000000002</v>
      </c>
      <c r="N7" s="381">
        <v>184.56716</v>
      </c>
      <c r="O7" s="384">
        <v>11.49254</v>
      </c>
      <c r="P7" s="382">
        <v>53.105260000000001</v>
      </c>
      <c r="Q7" s="383">
        <v>7.61496</v>
      </c>
    </row>
    <row r="8" spans="1:23" ht="24.95" customHeight="1">
      <c r="A8" s="253" t="s">
        <v>64</v>
      </c>
      <c r="B8" s="381">
        <v>30.309670000000001</v>
      </c>
      <c r="C8" s="382">
        <v>9.6575299999999995</v>
      </c>
      <c r="D8" s="381">
        <v>8.42896</v>
      </c>
      <c r="E8" s="382">
        <v>9.8879800000000007</v>
      </c>
      <c r="F8" s="381">
        <v>16.798020000000001</v>
      </c>
      <c r="G8" s="382">
        <v>8.2330500000000004</v>
      </c>
      <c r="H8" s="381">
        <v>16.046389999999999</v>
      </c>
      <c r="I8" s="382">
        <v>9.9868199999999998</v>
      </c>
      <c r="J8" s="381">
        <v>49.643169999999998</v>
      </c>
      <c r="K8" s="382">
        <v>10.06001</v>
      </c>
      <c r="L8" s="381">
        <v>16.278559999999999</v>
      </c>
      <c r="M8" s="382">
        <v>8.7011000000000003</v>
      </c>
      <c r="N8" s="381">
        <v>450.83332999999999</v>
      </c>
      <c r="O8" s="384">
        <v>11.63889</v>
      </c>
      <c r="P8" s="382">
        <v>39.405859999999997</v>
      </c>
      <c r="Q8" s="383">
        <v>13</v>
      </c>
    </row>
    <row r="9" spans="1:23" ht="24.95" customHeight="1">
      <c r="A9" s="253" t="s">
        <v>65</v>
      </c>
      <c r="B9" s="381">
        <v>42.697020000000002</v>
      </c>
      <c r="C9" s="382">
        <v>11.749219999999999</v>
      </c>
      <c r="D9" s="381">
        <v>22.520510000000002</v>
      </c>
      <c r="E9" s="382">
        <v>15.541029999999999</v>
      </c>
      <c r="F9" s="381">
        <v>19.775169999999999</v>
      </c>
      <c r="G9" s="382">
        <v>9.1593999999999998</v>
      </c>
      <c r="H9" s="381">
        <v>17.651199999999999</v>
      </c>
      <c r="I9" s="382">
        <v>11.008979999999999</v>
      </c>
      <c r="J9" s="381">
        <v>73.899860000000004</v>
      </c>
      <c r="K9" s="382">
        <v>13.633520000000001</v>
      </c>
      <c r="L9" s="381">
        <v>19.17549</v>
      </c>
      <c r="M9" s="382">
        <v>6.3509700000000002</v>
      </c>
      <c r="N9" s="381">
        <v>188.63636</v>
      </c>
      <c r="O9" s="384">
        <v>10.545450000000001</v>
      </c>
      <c r="P9" s="382">
        <v>55.236559999999997</v>
      </c>
      <c r="Q9" s="383">
        <v>10.21505</v>
      </c>
    </row>
    <row r="10" spans="1:23" ht="24.95" customHeight="1">
      <c r="A10" s="253" t="s">
        <v>66</v>
      </c>
      <c r="B10" s="381">
        <v>25.362300000000001</v>
      </c>
      <c r="C10" s="382">
        <v>11.38194</v>
      </c>
      <c r="D10" s="381">
        <v>9.8257300000000001</v>
      </c>
      <c r="E10" s="382">
        <v>13.299670000000001</v>
      </c>
      <c r="F10" s="381">
        <v>18.3689</v>
      </c>
      <c r="G10" s="382">
        <v>10.16549</v>
      </c>
      <c r="H10" s="381">
        <v>12.17042</v>
      </c>
      <c r="I10" s="382">
        <v>11.251329999999999</v>
      </c>
      <c r="J10" s="381">
        <v>39.28181</v>
      </c>
      <c r="K10" s="382">
        <v>12.82883</v>
      </c>
      <c r="L10" s="381">
        <v>15.55273</v>
      </c>
      <c r="M10" s="382">
        <v>7.64168</v>
      </c>
      <c r="N10" s="381" t="s">
        <v>472</v>
      </c>
      <c r="O10" s="384" t="s">
        <v>472</v>
      </c>
      <c r="P10" s="382">
        <v>116.05691</v>
      </c>
      <c r="Q10" s="383">
        <v>14.918699999999999</v>
      </c>
    </row>
    <row r="11" spans="1:23" ht="24.95" customHeight="1">
      <c r="A11" s="253" t="s">
        <v>67</v>
      </c>
      <c r="B11" s="381">
        <v>33.882019999999997</v>
      </c>
      <c r="C11" s="382">
        <v>10.17104</v>
      </c>
      <c r="D11" s="381">
        <v>10.793659999999999</v>
      </c>
      <c r="E11" s="382">
        <v>13.157719999999999</v>
      </c>
      <c r="F11" s="381">
        <v>16.088170000000002</v>
      </c>
      <c r="G11" s="382">
        <v>6.8252600000000001</v>
      </c>
      <c r="H11" s="381">
        <v>15.442690000000001</v>
      </c>
      <c r="I11" s="382">
        <v>10.74043</v>
      </c>
      <c r="J11" s="381">
        <v>63.609990000000003</v>
      </c>
      <c r="K11" s="382">
        <v>11.612780000000001</v>
      </c>
      <c r="L11" s="381">
        <v>17.934670000000001</v>
      </c>
      <c r="M11" s="382">
        <v>7.5423299999999998</v>
      </c>
      <c r="N11" s="381">
        <v>112.25773</v>
      </c>
      <c r="O11" s="384">
        <v>9.4742300000000004</v>
      </c>
      <c r="P11" s="382">
        <v>63.145960000000002</v>
      </c>
      <c r="Q11" s="383">
        <v>6.06677</v>
      </c>
    </row>
    <row r="12" spans="1:23" ht="24.95" customHeight="1">
      <c r="A12" s="253" t="s">
        <v>68</v>
      </c>
      <c r="B12" s="381">
        <v>38.690159999999999</v>
      </c>
      <c r="C12" s="382">
        <v>11.999639999999999</v>
      </c>
      <c r="D12" s="381">
        <v>14.66286</v>
      </c>
      <c r="E12" s="382">
        <v>13.18857</v>
      </c>
      <c r="F12" s="381">
        <v>18.52328</v>
      </c>
      <c r="G12" s="382">
        <v>10.623060000000001</v>
      </c>
      <c r="H12" s="381">
        <v>15.12594</v>
      </c>
      <c r="I12" s="382">
        <v>11.188370000000001</v>
      </c>
      <c r="J12" s="381">
        <v>59.253599999999999</v>
      </c>
      <c r="K12" s="382">
        <v>14.354369999999999</v>
      </c>
      <c r="L12" s="381">
        <v>13.170590000000001</v>
      </c>
      <c r="M12" s="382">
        <v>7.2764699999999998</v>
      </c>
      <c r="N12" s="381">
        <v>319.44736999999998</v>
      </c>
      <c r="O12" s="384">
        <v>13.144740000000001</v>
      </c>
      <c r="P12" s="382">
        <v>34.54945</v>
      </c>
      <c r="Q12" s="383">
        <v>9.3186800000000005</v>
      </c>
    </row>
    <row r="13" spans="1:23" ht="24.95" customHeight="1">
      <c r="A13" s="253" t="s">
        <v>69</v>
      </c>
      <c r="B13" s="381">
        <v>40.878880000000002</v>
      </c>
      <c r="C13" s="382">
        <v>11.17198</v>
      </c>
      <c r="D13" s="381">
        <v>19.583210000000001</v>
      </c>
      <c r="E13" s="382">
        <v>12.64095</v>
      </c>
      <c r="F13" s="381">
        <v>16.061779999999999</v>
      </c>
      <c r="G13" s="382">
        <v>9.4508600000000005</v>
      </c>
      <c r="H13" s="381">
        <v>13.894360000000001</v>
      </c>
      <c r="I13" s="382">
        <v>10.44439</v>
      </c>
      <c r="J13" s="381">
        <v>68.574709999999996</v>
      </c>
      <c r="K13" s="382">
        <v>12.83867</v>
      </c>
      <c r="L13" s="381">
        <v>38.630569999999999</v>
      </c>
      <c r="M13" s="382">
        <v>8.5497999999999994</v>
      </c>
      <c r="N13" s="381">
        <v>274.14094</v>
      </c>
      <c r="O13" s="384">
        <v>9.6599599999999999</v>
      </c>
      <c r="P13" s="382">
        <v>118.77076</v>
      </c>
      <c r="Q13" s="383">
        <v>9.5426400000000005</v>
      </c>
    </row>
    <row r="14" spans="1:23" ht="24.95" customHeight="1">
      <c r="A14" s="253" t="s">
        <v>70</v>
      </c>
      <c r="B14" s="381">
        <v>35.72898</v>
      </c>
      <c r="C14" s="382">
        <v>11.35647</v>
      </c>
      <c r="D14" s="381">
        <v>12.91282</v>
      </c>
      <c r="E14" s="382">
        <v>16.133579999999998</v>
      </c>
      <c r="F14" s="381">
        <v>17.271429999999999</v>
      </c>
      <c r="G14" s="382">
        <v>9.9134200000000003</v>
      </c>
      <c r="H14" s="381">
        <v>13.98996</v>
      </c>
      <c r="I14" s="382">
        <v>11.25554</v>
      </c>
      <c r="J14" s="381">
        <v>58.219670000000001</v>
      </c>
      <c r="K14" s="382">
        <v>12.103020000000001</v>
      </c>
      <c r="L14" s="381">
        <v>23.83475</v>
      </c>
      <c r="M14" s="382">
        <v>7.5699100000000001</v>
      </c>
      <c r="N14" s="381">
        <v>185.81935999999999</v>
      </c>
      <c r="O14" s="384">
        <v>11.560879999999999</v>
      </c>
      <c r="P14" s="382">
        <v>51.854469999999999</v>
      </c>
      <c r="Q14" s="383">
        <v>9.5380500000000001</v>
      </c>
    </row>
    <row r="15" spans="1:23" ht="24.95" customHeight="1">
      <c r="A15" s="253" t="s">
        <v>71</v>
      </c>
      <c r="B15" s="381">
        <v>31.850930000000002</v>
      </c>
      <c r="C15" s="382">
        <v>10.739179999999999</v>
      </c>
      <c r="D15" s="381">
        <v>16.536539999999999</v>
      </c>
      <c r="E15" s="382">
        <v>16.296790000000001</v>
      </c>
      <c r="F15" s="381">
        <v>16.101700000000001</v>
      </c>
      <c r="G15" s="382">
        <v>8.8712900000000001</v>
      </c>
      <c r="H15" s="381">
        <v>13.0253</v>
      </c>
      <c r="I15" s="382">
        <v>11.196479999999999</v>
      </c>
      <c r="J15" s="381">
        <v>53.306109999999997</v>
      </c>
      <c r="K15" s="382">
        <v>10.86909</v>
      </c>
      <c r="L15" s="381">
        <v>23.61046</v>
      </c>
      <c r="M15" s="382">
        <v>8.5271899999999992</v>
      </c>
      <c r="N15" s="381">
        <v>62.172550000000001</v>
      </c>
      <c r="O15" s="384">
        <v>9.3597999999999999</v>
      </c>
      <c r="P15" s="382">
        <v>55.076920000000001</v>
      </c>
      <c r="Q15" s="383">
        <v>8.0461500000000008</v>
      </c>
    </row>
    <row r="16" spans="1:23" ht="24.95" customHeight="1">
      <c r="A16" s="253" t="s">
        <v>72</v>
      </c>
      <c r="B16" s="381">
        <v>28.999359999999999</v>
      </c>
      <c r="C16" s="382">
        <v>11.58161</v>
      </c>
      <c r="D16" s="381">
        <v>20.00508</v>
      </c>
      <c r="E16" s="382">
        <v>13.91525</v>
      </c>
      <c r="F16" s="381">
        <v>16.14968</v>
      </c>
      <c r="G16" s="382">
        <v>10.931469999999999</v>
      </c>
      <c r="H16" s="381">
        <v>12.88569</v>
      </c>
      <c r="I16" s="382">
        <v>10.611829999999999</v>
      </c>
      <c r="J16" s="381">
        <v>48.448169999999998</v>
      </c>
      <c r="K16" s="382">
        <v>10.75192</v>
      </c>
      <c r="L16" s="381">
        <v>14.375</v>
      </c>
      <c r="M16" s="382">
        <v>7.0222199999999999</v>
      </c>
      <c r="N16" s="381">
        <v>38.27684</v>
      </c>
      <c r="O16" s="384">
        <v>15.91127</v>
      </c>
      <c r="P16" s="382">
        <v>37.554810000000003</v>
      </c>
      <c r="Q16" s="383">
        <v>11.335570000000001</v>
      </c>
    </row>
    <row r="17" spans="1:17" ht="24.95" customHeight="1">
      <c r="A17" s="253" t="s">
        <v>73</v>
      </c>
      <c r="B17" s="381">
        <v>29.641780000000001</v>
      </c>
      <c r="C17" s="382">
        <v>10.36013</v>
      </c>
      <c r="D17" s="381">
        <v>9.9770900000000005</v>
      </c>
      <c r="E17" s="382">
        <v>13.65094</v>
      </c>
      <c r="F17" s="381">
        <v>14.79316</v>
      </c>
      <c r="G17" s="382">
        <v>8.4959900000000008</v>
      </c>
      <c r="H17" s="381">
        <v>13.35769</v>
      </c>
      <c r="I17" s="382">
        <v>10.39771</v>
      </c>
      <c r="J17" s="381">
        <v>54.58625</v>
      </c>
      <c r="K17" s="382">
        <v>11.12194</v>
      </c>
      <c r="L17" s="381">
        <v>27.808109999999999</v>
      </c>
      <c r="M17" s="382">
        <v>7.4743199999999996</v>
      </c>
      <c r="N17" s="381">
        <v>22.5</v>
      </c>
      <c r="O17" s="384">
        <v>8.8333300000000001</v>
      </c>
      <c r="P17" s="382">
        <v>40.875619999999998</v>
      </c>
      <c r="Q17" s="383">
        <v>8.0895499999999991</v>
      </c>
    </row>
    <row r="18" spans="1:17" ht="24.95" customHeight="1">
      <c r="A18" s="253" t="s">
        <v>74</v>
      </c>
      <c r="B18" s="381">
        <v>32.099820000000001</v>
      </c>
      <c r="C18" s="382">
        <v>10.455830000000001</v>
      </c>
      <c r="D18" s="381">
        <v>18.647939999999998</v>
      </c>
      <c r="E18" s="382">
        <v>13.340820000000001</v>
      </c>
      <c r="F18" s="381">
        <v>17.33333</v>
      </c>
      <c r="G18" s="382">
        <v>8.9892099999999999</v>
      </c>
      <c r="H18" s="381">
        <v>14.202999999999999</v>
      </c>
      <c r="I18" s="382">
        <v>10.546709999999999</v>
      </c>
      <c r="J18" s="381">
        <v>55.673490000000001</v>
      </c>
      <c r="K18" s="382">
        <v>11.86863</v>
      </c>
      <c r="L18" s="381">
        <v>16.110869999999998</v>
      </c>
      <c r="M18" s="382">
        <v>6.8826099999999997</v>
      </c>
      <c r="N18" s="381">
        <v>45.953490000000002</v>
      </c>
      <c r="O18" s="384">
        <v>5.7751900000000003</v>
      </c>
      <c r="P18" s="382">
        <v>54.170369999999998</v>
      </c>
      <c r="Q18" s="383">
        <v>7.3037000000000001</v>
      </c>
    </row>
    <row r="19" spans="1:17" ht="24.95" customHeight="1">
      <c r="A19" s="253" t="s">
        <v>75</v>
      </c>
      <c r="B19" s="381">
        <v>30.73631</v>
      </c>
      <c r="C19" s="382">
        <v>10.45797</v>
      </c>
      <c r="D19" s="381">
        <v>12.154400000000001</v>
      </c>
      <c r="E19" s="382">
        <v>12.4984</v>
      </c>
      <c r="F19" s="381">
        <v>19.423279999999998</v>
      </c>
      <c r="G19" s="382">
        <v>8.8917400000000004</v>
      </c>
      <c r="H19" s="381">
        <v>14.37138</v>
      </c>
      <c r="I19" s="382">
        <v>10.20256</v>
      </c>
      <c r="J19" s="381">
        <v>56.818989999999999</v>
      </c>
      <c r="K19" s="382">
        <v>11.825799999999999</v>
      </c>
      <c r="L19" s="381">
        <v>20.8903</v>
      </c>
      <c r="M19" s="382">
        <v>7.54054</v>
      </c>
      <c r="N19" s="381">
        <v>265.69643000000002</v>
      </c>
      <c r="O19" s="384">
        <v>10.303570000000001</v>
      </c>
      <c r="P19" s="382">
        <v>27.891449999999999</v>
      </c>
      <c r="Q19" s="383">
        <v>7.4087800000000001</v>
      </c>
    </row>
    <row r="20" spans="1:17" ht="24.95" customHeight="1">
      <c r="A20" s="261" t="s">
        <v>76</v>
      </c>
      <c r="B20" s="381">
        <v>35.959139999999998</v>
      </c>
      <c r="C20" s="382">
        <v>11.03562</v>
      </c>
      <c r="D20" s="381">
        <v>13.307689999999999</v>
      </c>
      <c r="E20" s="382">
        <v>16.22326</v>
      </c>
      <c r="F20" s="381">
        <v>20.168749999999999</v>
      </c>
      <c r="G20" s="382">
        <v>9.1857100000000003</v>
      </c>
      <c r="H20" s="381">
        <v>15.901540000000001</v>
      </c>
      <c r="I20" s="382">
        <v>10.6907</v>
      </c>
      <c r="J20" s="381">
        <v>64.485590000000002</v>
      </c>
      <c r="K20" s="382">
        <v>12.187340000000001</v>
      </c>
      <c r="L20" s="381">
        <v>16.915559999999999</v>
      </c>
      <c r="M20" s="382">
        <v>6.9044400000000001</v>
      </c>
      <c r="N20" s="381">
        <v>174.54544999999999</v>
      </c>
      <c r="O20" s="384">
        <v>7.6060600000000003</v>
      </c>
      <c r="P20" s="382">
        <v>55.824640000000002</v>
      </c>
      <c r="Q20" s="383">
        <v>8.4217999999999993</v>
      </c>
    </row>
    <row r="21" spans="1:17" ht="24.95" customHeight="1" thickBot="1">
      <c r="A21" s="254" t="s">
        <v>85</v>
      </c>
      <c r="B21" s="510">
        <v>30.387250000000002</v>
      </c>
      <c r="C21" s="511">
        <v>10.717829999999999</v>
      </c>
      <c r="D21" s="512">
        <v>12.77004</v>
      </c>
      <c r="E21" s="513">
        <v>14.426209999999999</v>
      </c>
      <c r="F21" s="512">
        <v>15.748049999999999</v>
      </c>
      <c r="G21" s="513">
        <v>9.2052999999999994</v>
      </c>
      <c r="H21" s="512">
        <v>13.84548</v>
      </c>
      <c r="I21" s="513">
        <v>10.814360000000001</v>
      </c>
      <c r="J21" s="512">
        <v>54.769210000000001</v>
      </c>
      <c r="K21" s="513">
        <v>11.36717</v>
      </c>
      <c r="L21" s="512">
        <v>22.587710000000001</v>
      </c>
      <c r="M21" s="513">
        <v>7.3949199999999999</v>
      </c>
      <c r="N21" s="512">
        <v>100.74146</v>
      </c>
      <c r="O21" s="514">
        <v>10.341139999999999</v>
      </c>
      <c r="P21" s="511">
        <v>62.866340000000001</v>
      </c>
      <c r="Q21" s="515">
        <v>9.1420399999999997</v>
      </c>
    </row>
    <row r="22" spans="1:17" s="402" customFormat="1"/>
    <row r="23" spans="1:17" s="539" customFormat="1" ht="11.25">
      <c r="A23" s="539" t="str">
        <f>'Tabelle 1.1'!A38</f>
        <v>Anmerkungen. Datengrundlage: Volkshochschul-Statistik 2023; Basis: 822 vhs.</v>
      </c>
    </row>
    <row r="24" spans="1:17" s="402" customFormat="1"/>
    <row r="25" spans="1:17" s="402" customFormat="1">
      <c r="A25" s="547" t="s">
        <v>545</v>
      </c>
      <c r="B25" s="545"/>
      <c r="C25" s="545"/>
      <c r="D25" s="545"/>
      <c r="E25" s="545"/>
    </row>
    <row r="26" spans="1:17" s="402" customFormat="1">
      <c r="A26" s="547" t="s">
        <v>546</v>
      </c>
      <c r="B26" s="545"/>
      <c r="C26" s="545"/>
      <c r="D26" s="545"/>
      <c r="E26" s="545"/>
      <c r="F26" s="775" t="s">
        <v>541</v>
      </c>
      <c r="G26" s="775"/>
      <c r="H26" s="775"/>
    </row>
    <row r="27" spans="1:17" s="402" customFormat="1">
      <c r="A27" s="548"/>
      <c r="B27" s="545"/>
      <c r="C27" s="545"/>
      <c r="D27" s="545"/>
      <c r="E27" s="545"/>
    </row>
    <row r="28" spans="1:17" s="402" customFormat="1">
      <c r="A28" s="766" t="s">
        <v>547</v>
      </c>
      <c r="B28" s="766"/>
      <c r="C28" s="766"/>
      <c r="D28" s="766"/>
      <c r="E28" s="766"/>
    </row>
  </sheetData>
  <mergeCells count="13">
    <mergeCell ref="F26:H26"/>
    <mergeCell ref="J3:K3"/>
    <mergeCell ref="A28:E28"/>
    <mergeCell ref="L3:M3"/>
    <mergeCell ref="A1:Q1"/>
    <mergeCell ref="D2:Q2"/>
    <mergeCell ref="N3:O3"/>
    <mergeCell ref="P3:Q3"/>
    <mergeCell ref="A2:A4"/>
    <mergeCell ref="B2:C3"/>
    <mergeCell ref="D3:E3"/>
    <mergeCell ref="F3:G3"/>
    <mergeCell ref="H3:I3"/>
  </mergeCells>
  <conditionalFormatting sqref="A5 A7:A21">
    <cfRule type="cellIs" dxfId="9" priority="3" stopIfTrue="1" operator="equal">
      <formula>0</formula>
    </cfRule>
  </conditionalFormatting>
  <hyperlinks>
    <hyperlink ref="F26" r:id="rId1" xr:uid="{029ED890-CFD0-4280-A489-927F3C872B4B}"/>
    <hyperlink ref="F26:H26" r:id="rId2" display="http://dx.doi.org/10.4232/1.14582 " xr:uid="{333DFDCC-8844-4F84-B6D8-2C2C452C622A}"/>
    <hyperlink ref="A28" r:id="rId3" display="Publikation und Tabellen stehen unter der Lizenz CC BY-SA DEED 4.0." xr:uid="{9E59539F-6FA7-4EF5-8D77-410F2A557B75}"/>
    <hyperlink ref="A28:E28" r:id="rId4" display="Die Tabellen stehen unter der Lizenz CC BY-SA DEED 4.0." xr:uid="{8D2B942B-6932-4409-AAF1-08F1353592F4}"/>
  </hyperlinks>
  <pageMargins left="0.78740157480314965" right="0.78740157480314965" top="0.98425196850393704" bottom="0.98425196850393704" header="0.51181102362204722" footer="0.51181102362204722"/>
  <pageSetup paperSize="9" scale="66" orientation="portrait" r:id="rId5"/>
  <headerFooter scaleWithDoc="0" alignWithMargins="0"/>
  <legacyDrawingHF r:id="rId6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58FF-2939-4912-A8BB-3C761A76A18A}">
  <sheetPr>
    <pageSetUpPr fitToPage="1"/>
  </sheetPr>
  <dimension ref="A1:L37"/>
  <sheetViews>
    <sheetView view="pageBreakPreview" topLeftCell="A3" zoomScaleNormal="100" zoomScaleSheetLayoutView="100" workbookViewId="0">
      <selection activeCell="A27" sqref="A27:E27"/>
    </sheetView>
  </sheetViews>
  <sheetFormatPr baseColWidth="10" defaultRowHeight="12.75"/>
  <cols>
    <col min="1" max="1" width="16.85546875" style="20" customWidth="1"/>
    <col min="2" max="2" width="17.85546875" style="20" customWidth="1"/>
    <col min="3" max="3" width="16.42578125" style="20" customWidth="1"/>
    <col min="4" max="4" width="18.85546875" style="20" customWidth="1"/>
    <col min="5" max="5" width="20.28515625" style="20" customWidth="1"/>
    <col min="6" max="7" width="20.7109375" style="20" customWidth="1"/>
    <col min="8" max="8" width="21.5703125" style="20" customWidth="1"/>
    <col min="9" max="9" width="20.7109375" style="20" customWidth="1"/>
    <col min="10" max="10" width="2.7109375" style="402" customWidth="1"/>
    <col min="11" max="16384" width="11.42578125" style="20"/>
  </cols>
  <sheetData>
    <row r="1" spans="1:12" ht="39.950000000000003" customHeight="1" thickBot="1">
      <c r="A1" s="788" t="str">
        <f>"Tabelle 31: Strukturdaten " &amp;Hilfswerte!B1</f>
        <v>Tabelle 31: Strukturdaten 2023</v>
      </c>
      <c r="B1" s="788"/>
      <c r="C1" s="788"/>
      <c r="D1" s="788"/>
      <c r="E1" s="788"/>
      <c r="F1" s="788"/>
      <c r="G1" s="788"/>
      <c r="H1" s="788"/>
      <c r="I1" s="788"/>
      <c r="J1" s="558"/>
      <c r="K1" s="34"/>
      <c r="L1" s="34"/>
    </row>
    <row r="2" spans="1:12" ht="27" customHeight="1">
      <c r="A2" s="658"/>
      <c r="B2" s="799" t="s">
        <v>316</v>
      </c>
      <c r="C2" s="799"/>
      <c r="D2" s="799"/>
      <c r="E2" s="799"/>
      <c r="F2" s="798" t="s">
        <v>317</v>
      </c>
      <c r="G2" s="799"/>
      <c r="H2" s="799"/>
      <c r="I2" s="879"/>
    </row>
    <row r="3" spans="1:12" ht="132" customHeight="1">
      <c r="A3" s="659" t="s">
        <v>12</v>
      </c>
      <c r="B3" s="660" t="s">
        <v>318</v>
      </c>
      <c r="C3" s="660" t="s">
        <v>319</v>
      </c>
      <c r="D3" s="660" t="s">
        <v>320</v>
      </c>
      <c r="E3" s="661" t="s">
        <v>321</v>
      </c>
      <c r="F3" s="660" t="s">
        <v>322</v>
      </c>
      <c r="G3" s="660" t="s">
        <v>383</v>
      </c>
      <c r="H3" s="660" t="s">
        <v>323</v>
      </c>
      <c r="I3" s="662" t="s">
        <v>382</v>
      </c>
    </row>
    <row r="4" spans="1:12" ht="24.95" customHeight="1">
      <c r="A4" s="261" t="s">
        <v>61</v>
      </c>
      <c r="B4" s="387">
        <v>22.546589999999998</v>
      </c>
      <c r="C4" s="387">
        <v>14.29654</v>
      </c>
      <c r="D4" s="387">
        <v>1.85083</v>
      </c>
      <c r="E4" s="387">
        <v>5.3067000000000002</v>
      </c>
      <c r="F4" s="522">
        <v>233.39879999999999</v>
      </c>
      <c r="G4" s="516">
        <v>150.1163</v>
      </c>
      <c r="H4" s="516">
        <v>237.11392000000001</v>
      </c>
      <c r="I4" s="517">
        <v>153.83142000000001</v>
      </c>
    </row>
    <row r="5" spans="1:12" ht="24.95" customHeight="1">
      <c r="A5" s="385" t="s">
        <v>62</v>
      </c>
      <c r="B5" s="387">
        <v>19.44256</v>
      </c>
      <c r="C5" s="387">
        <v>12.503360000000001</v>
      </c>
      <c r="D5" s="387">
        <v>1.8917299999999999</v>
      </c>
      <c r="E5" s="387">
        <v>6.0676100000000002</v>
      </c>
      <c r="F5" s="522">
        <v>187.52029999999999</v>
      </c>
      <c r="G5" s="516">
        <v>149.0557</v>
      </c>
      <c r="H5" s="516">
        <v>192.51031</v>
      </c>
      <c r="I5" s="517">
        <v>154.04574</v>
      </c>
    </row>
    <row r="6" spans="1:12" ht="24.95" customHeight="1">
      <c r="A6" s="385" t="s">
        <v>63</v>
      </c>
      <c r="B6" s="387">
        <v>17.786380000000001</v>
      </c>
      <c r="C6" s="387">
        <v>13.84713</v>
      </c>
      <c r="D6" s="387">
        <v>8.4188600000000005</v>
      </c>
      <c r="E6" s="387" t="s">
        <v>472</v>
      </c>
      <c r="F6" s="522">
        <v>235.9717</v>
      </c>
      <c r="G6" s="516">
        <v>167.03700000000001</v>
      </c>
      <c r="H6" s="516">
        <v>236.88562999999999</v>
      </c>
      <c r="I6" s="517">
        <v>167.95096000000001</v>
      </c>
    </row>
    <row r="7" spans="1:12" ht="24.95" customHeight="1">
      <c r="A7" s="385" t="s">
        <v>64</v>
      </c>
      <c r="B7" s="388">
        <v>7.8562500000000002</v>
      </c>
      <c r="C7" s="388">
        <v>6.1363799999999999</v>
      </c>
      <c r="D7" s="388">
        <v>1.1526400000000001</v>
      </c>
      <c r="E7" s="388">
        <v>2.6390199999999999</v>
      </c>
      <c r="F7" s="522">
        <v>85.128799999999998</v>
      </c>
      <c r="G7" s="516">
        <v>62.233800000000002</v>
      </c>
      <c r="H7" s="516">
        <v>86.686089999999993</v>
      </c>
      <c r="I7" s="517">
        <v>63.791060000000002</v>
      </c>
    </row>
    <row r="8" spans="1:12" ht="24.95" customHeight="1">
      <c r="A8" s="385" t="s">
        <v>65</v>
      </c>
      <c r="B8" s="388">
        <v>24.325140000000001</v>
      </c>
      <c r="C8" s="388">
        <v>17.995920000000002</v>
      </c>
      <c r="D8" s="388">
        <v>0.15304000000000001</v>
      </c>
      <c r="E8" s="388">
        <v>8.2833199999999998</v>
      </c>
      <c r="F8" s="522">
        <v>219.7619</v>
      </c>
      <c r="G8" s="516">
        <v>129.80680000000001</v>
      </c>
      <c r="H8" s="516">
        <v>221.33738</v>
      </c>
      <c r="I8" s="517">
        <v>131.38229000000001</v>
      </c>
    </row>
    <row r="9" spans="1:12" ht="24.95" customHeight="1">
      <c r="A9" s="385" t="s">
        <v>66</v>
      </c>
      <c r="B9" s="388">
        <v>13.03145</v>
      </c>
      <c r="C9" s="388">
        <v>7.9257299999999997</v>
      </c>
      <c r="D9" s="388">
        <v>5.0971700000000002</v>
      </c>
      <c r="E9" s="388" t="s">
        <v>472</v>
      </c>
      <c r="F9" s="522">
        <v>113.9889</v>
      </c>
      <c r="G9" s="516">
        <v>82.122600000000006</v>
      </c>
      <c r="H9" s="516">
        <v>114.0603</v>
      </c>
      <c r="I9" s="517">
        <v>82.193960000000004</v>
      </c>
    </row>
    <row r="10" spans="1:12" ht="24.95" customHeight="1">
      <c r="A10" s="385" t="s">
        <v>67</v>
      </c>
      <c r="B10" s="388">
        <v>18.989719999999998</v>
      </c>
      <c r="C10" s="388">
        <v>13.967320000000001</v>
      </c>
      <c r="D10" s="388">
        <v>1.11042</v>
      </c>
      <c r="E10" s="388">
        <v>6.0212700000000003</v>
      </c>
      <c r="F10" s="522">
        <v>174.9297</v>
      </c>
      <c r="G10" s="516">
        <v>96.535899999999998</v>
      </c>
      <c r="H10" s="516">
        <v>176.77880999999999</v>
      </c>
      <c r="I10" s="517">
        <v>98.385009999999994</v>
      </c>
    </row>
    <row r="11" spans="1:12" ht="24.95" customHeight="1">
      <c r="A11" s="385" t="s">
        <v>68</v>
      </c>
      <c r="B11" s="388">
        <v>7.39086</v>
      </c>
      <c r="C11" s="388">
        <v>6.19597</v>
      </c>
      <c r="D11" s="388">
        <v>1.4646300000000001</v>
      </c>
      <c r="E11" s="388">
        <v>3.0082</v>
      </c>
      <c r="F11" s="522">
        <v>66.409000000000006</v>
      </c>
      <c r="G11" s="516">
        <v>46.052599999999998</v>
      </c>
      <c r="H11" s="516">
        <v>67.466520000000003</v>
      </c>
      <c r="I11" s="517">
        <v>47.11007</v>
      </c>
    </row>
    <row r="12" spans="1:12" ht="24.95" customHeight="1">
      <c r="A12" s="385" t="s">
        <v>69</v>
      </c>
      <c r="B12" s="388">
        <v>31.661380000000001</v>
      </c>
      <c r="C12" s="388">
        <v>23.053370000000001</v>
      </c>
      <c r="D12" s="388">
        <v>3.0202800000000001</v>
      </c>
      <c r="E12" s="388">
        <v>4.8022499999999999</v>
      </c>
      <c r="F12" s="522">
        <v>215.55179999999999</v>
      </c>
      <c r="G12" s="516">
        <v>137.59280000000001</v>
      </c>
      <c r="H12" s="516">
        <v>216.71690000000001</v>
      </c>
      <c r="I12" s="517">
        <v>138.75791000000001</v>
      </c>
    </row>
    <row r="13" spans="1:12" ht="24.95" customHeight="1">
      <c r="A13" s="385" t="s">
        <v>70</v>
      </c>
      <c r="B13" s="388">
        <v>18.014690000000002</v>
      </c>
      <c r="C13" s="388">
        <v>14.35862</v>
      </c>
      <c r="D13" s="388">
        <v>3.54122</v>
      </c>
      <c r="E13" s="388">
        <v>5.3287199999999997</v>
      </c>
      <c r="F13" s="522">
        <v>140.6695</v>
      </c>
      <c r="G13" s="516">
        <v>84.108999999999995</v>
      </c>
      <c r="H13" s="516">
        <v>143.35813999999999</v>
      </c>
      <c r="I13" s="517">
        <v>86.797610000000006</v>
      </c>
    </row>
    <row r="14" spans="1:12" ht="24.95" customHeight="1">
      <c r="A14" s="385" t="s">
        <v>71</v>
      </c>
      <c r="B14" s="388">
        <v>14.616059999999999</v>
      </c>
      <c r="C14" s="388">
        <v>10.34892</v>
      </c>
      <c r="D14" s="388">
        <v>1.58342</v>
      </c>
      <c r="E14" s="388">
        <v>2.53708</v>
      </c>
      <c r="F14" s="522">
        <v>178.51650000000001</v>
      </c>
      <c r="G14" s="516">
        <v>114.143</v>
      </c>
      <c r="H14" s="516">
        <v>180.53953000000001</v>
      </c>
      <c r="I14" s="517">
        <v>116.16604</v>
      </c>
    </row>
    <row r="15" spans="1:12" ht="24.95" customHeight="1">
      <c r="A15" s="385" t="s">
        <v>72</v>
      </c>
      <c r="B15" s="388">
        <v>16.20552</v>
      </c>
      <c r="C15" s="388">
        <v>12.18854</v>
      </c>
      <c r="D15" s="388">
        <v>2.2793999999999999</v>
      </c>
      <c r="E15" s="388">
        <v>5.3309499999999996</v>
      </c>
      <c r="F15" s="522">
        <v>229.44370000000001</v>
      </c>
      <c r="G15" s="516">
        <v>172.19990000000001</v>
      </c>
      <c r="H15" s="516">
        <v>235.06496999999999</v>
      </c>
      <c r="I15" s="517">
        <v>177.82114000000001</v>
      </c>
    </row>
    <row r="16" spans="1:12" ht="24.95" customHeight="1">
      <c r="A16" s="385" t="s">
        <v>73</v>
      </c>
      <c r="B16" s="388">
        <v>9.4111600000000006</v>
      </c>
      <c r="C16" s="388">
        <v>6.6981700000000002</v>
      </c>
      <c r="D16" s="388">
        <v>1.3936900000000001</v>
      </c>
      <c r="E16" s="388">
        <v>2.2812299999999999</v>
      </c>
      <c r="F16" s="522">
        <v>91.228899999999996</v>
      </c>
      <c r="G16" s="516">
        <v>62.454599999999999</v>
      </c>
      <c r="H16" s="516">
        <v>92.945390000000003</v>
      </c>
      <c r="I16" s="517">
        <v>64.171130000000005</v>
      </c>
    </row>
    <row r="17" spans="1:9" ht="24.95" customHeight="1">
      <c r="A17" s="385" t="s">
        <v>74</v>
      </c>
      <c r="B17" s="388">
        <v>7.4283700000000001</v>
      </c>
      <c r="C17" s="388">
        <v>5.6334</v>
      </c>
      <c r="D17" s="388">
        <v>0.88704000000000005</v>
      </c>
      <c r="E17" s="388">
        <v>1.9177299999999999</v>
      </c>
      <c r="F17" s="522">
        <v>83.0886</v>
      </c>
      <c r="G17" s="516">
        <v>52.360599999999998</v>
      </c>
      <c r="H17" s="516">
        <v>84.202590000000001</v>
      </c>
      <c r="I17" s="517">
        <v>53.47466</v>
      </c>
    </row>
    <row r="18" spans="1:9" ht="24.95" customHeight="1">
      <c r="A18" s="385" t="s">
        <v>75</v>
      </c>
      <c r="B18" s="388">
        <v>20.30836</v>
      </c>
      <c r="C18" s="388">
        <v>14.29749</v>
      </c>
      <c r="D18" s="388">
        <v>0.58387</v>
      </c>
      <c r="E18" s="388">
        <v>6.9557900000000004</v>
      </c>
      <c r="F18" s="522">
        <v>204.5292</v>
      </c>
      <c r="G18" s="516">
        <v>123.8505</v>
      </c>
      <c r="H18" s="516">
        <v>207.45545999999999</v>
      </c>
      <c r="I18" s="517">
        <v>126.77676</v>
      </c>
    </row>
    <row r="19" spans="1:9" ht="24.95" customHeight="1">
      <c r="A19" s="386" t="s">
        <v>76</v>
      </c>
      <c r="B19" s="389">
        <v>11.477119999999999</v>
      </c>
      <c r="C19" s="389">
        <v>9.2525200000000005</v>
      </c>
      <c r="D19" s="389">
        <v>2.20465</v>
      </c>
      <c r="E19" s="389">
        <v>2.5925400000000001</v>
      </c>
      <c r="F19" s="523">
        <v>112.95740000000001</v>
      </c>
      <c r="G19" s="518">
        <v>78.991100000000003</v>
      </c>
      <c r="H19" s="518">
        <v>114.66369</v>
      </c>
      <c r="I19" s="519">
        <v>80.697429999999997</v>
      </c>
    </row>
    <row r="20" spans="1:9" ht="24.95" customHeight="1" thickBot="1">
      <c r="A20" s="371" t="s">
        <v>85</v>
      </c>
      <c r="B20" s="390">
        <v>18.687539999999998</v>
      </c>
      <c r="C20" s="390">
        <v>13.36844</v>
      </c>
      <c r="D20" s="390">
        <v>2.50949</v>
      </c>
      <c r="E20" s="390">
        <v>4.5993000000000004</v>
      </c>
      <c r="F20" s="524">
        <v>172.0343</v>
      </c>
      <c r="G20" s="520">
        <v>113.8546</v>
      </c>
      <c r="H20" s="520">
        <v>174.69888</v>
      </c>
      <c r="I20" s="521">
        <v>116.51922999999999</v>
      </c>
    </row>
    <row r="21" spans="1:9" s="402" customFormat="1">
      <c r="A21" s="663"/>
      <c r="F21" s="664"/>
      <c r="G21" s="664"/>
      <c r="H21" s="664"/>
      <c r="I21" s="664"/>
    </row>
    <row r="22" spans="1:9" s="539" customFormat="1" ht="11.25">
      <c r="A22" s="665" t="str">
        <f>"Anmerkungen. Datengrundlage: Volkshochschul-Statistik "&amp;Hilfswerte!B1&amp;"; Basis: "&amp;Tabelle1!$C$36&amp;" vhs."</f>
        <v>Anmerkungen. Datengrundlage: Volkshochschul-Statistik 2023; Basis: 822 vhs.</v>
      </c>
      <c r="F22" s="666"/>
      <c r="G22" s="666"/>
      <c r="H22" s="666"/>
      <c r="I22" s="666"/>
    </row>
    <row r="23" spans="1:9" s="402" customFormat="1">
      <c r="A23" s="663"/>
    </row>
    <row r="24" spans="1:9" s="402" customFormat="1">
      <c r="A24" s="547" t="s">
        <v>545</v>
      </c>
      <c r="B24" s="545"/>
      <c r="C24" s="545"/>
      <c r="D24" s="545"/>
      <c r="E24" s="545"/>
    </row>
    <row r="25" spans="1:9" s="402" customFormat="1">
      <c r="A25" s="547" t="s">
        <v>546</v>
      </c>
      <c r="B25" s="545"/>
      <c r="C25" s="545"/>
      <c r="D25" s="775" t="s">
        <v>541</v>
      </c>
      <c r="E25" s="775"/>
      <c r="F25" s="775"/>
    </row>
    <row r="26" spans="1:9" s="402" customFormat="1">
      <c r="A26" s="548"/>
      <c r="B26" s="545"/>
      <c r="C26" s="545"/>
      <c r="D26" s="545"/>
      <c r="E26" s="545"/>
    </row>
    <row r="27" spans="1:9" s="402" customFormat="1">
      <c r="A27" s="766" t="s">
        <v>547</v>
      </c>
      <c r="B27" s="766"/>
      <c r="C27" s="766"/>
      <c r="D27" s="766"/>
      <c r="E27" s="766"/>
    </row>
    <row r="28" spans="1:9">
      <c r="A28" s="23"/>
    </row>
    <row r="29" spans="1:9">
      <c r="A29" s="23"/>
    </row>
    <row r="30" spans="1:9">
      <c r="A30" s="23"/>
    </row>
    <row r="31" spans="1:9">
      <c r="A31" s="23"/>
    </row>
    <row r="32" spans="1:9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</sheetData>
  <mergeCells count="5">
    <mergeCell ref="B2:E2"/>
    <mergeCell ref="F2:I2"/>
    <mergeCell ref="A1:I1"/>
    <mergeCell ref="D25:F25"/>
    <mergeCell ref="A27:E27"/>
  </mergeCells>
  <conditionalFormatting sqref="A21 A23 A29 A31 A33 A35">
    <cfRule type="cellIs" dxfId="8" priority="146" stopIfTrue="1" operator="equal">
      <formula>1</formula>
    </cfRule>
    <cfRule type="cellIs" dxfId="7" priority="147" stopIfTrue="1" operator="lessThan">
      <formula>0.0005</formula>
    </cfRule>
  </conditionalFormatting>
  <conditionalFormatting sqref="A22 A28 A30 A32 A34 A36">
    <cfRule type="cellIs" dxfId="6" priority="149" stopIfTrue="1" operator="equal">
      <formula>0</formula>
    </cfRule>
  </conditionalFormatting>
  <conditionalFormatting sqref="A37">
    <cfRule type="cellIs" dxfId="5" priority="148" stopIfTrue="1" operator="lessThan">
      <formula>0.0005</formula>
    </cfRule>
  </conditionalFormatting>
  <conditionalFormatting sqref="A4:I20">
    <cfRule type="cellIs" dxfId="4" priority="1" stopIfTrue="1" operator="equal">
      <formula>0</formula>
    </cfRule>
  </conditionalFormatting>
  <hyperlinks>
    <hyperlink ref="D25" r:id="rId1" xr:uid="{FAB147C8-BF43-4B2A-9663-B459ED1B6B9F}"/>
    <hyperlink ref="D25:F25" r:id="rId2" display="http://dx.doi.org/10.4232/1.14582 " xr:uid="{1CD342E6-1C67-4145-A495-37E26CB849F4}"/>
    <hyperlink ref="A27" r:id="rId3" display="Publikation und Tabellen stehen unter der Lizenz CC BY-SA DEED 4.0." xr:uid="{0CBD23AC-FB28-49E9-BD69-4824E49EBC55}"/>
    <hyperlink ref="A27:E27" r:id="rId4" display="Die Tabellen stehen unter der Lizenz CC BY-SA DEED 4.0." xr:uid="{5A81A96F-CEB0-4541-A8CC-E0F5DF53092A}"/>
  </hyperlinks>
  <pageMargins left="0.7" right="0.7" top="0.78740157499999996" bottom="0.78740157499999996" header="0.3" footer="0.3"/>
  <pageSetup paperSize="9" scale="69" orientation="landscape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6D0C-F71B-42C7-9478-635D656B39A5}">
  <sheetPr>
    <pageSetUpPr fitToPage="1"/>
  </sheetPr>
  <dimension ref="A1:M27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545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0" width="10.140625" style="545" customWidth="1"/>
    <col min="11" max="16384" width="11.42578125" style="9"/>
  </cols>
  <sheetData>
    <row r="1" spans="1:11" s="3" customFormat="1" ht="39.950000000000003" customHeight="1" thickBot="1">
      <c r="A1" s="978" t="str">
        <f>"Tabelle 32: Veränderungen gegenüber dem Vorjahr bei Kursen nach Ländern und Programmbereichen " &amp;Hilfswerte!B1</f>
        <v>Tabelle 32: Veränderungen gegenüber dem Vorjahr bei Kursen nach Ländern und Programmbereichen 2023</v>
      </c>
      <c r="B1" s="978"/>
      <c r="C1" s="978"/>
      <c r="D1" s="978"/>
      <c r="E1" s="978"/>
      <c r="F1" s="978"/>
      <c r="G1" s="978"/>
      <c r="H1" s="978"/>
      <c r="I1" s="978"/>
      <c r="J1" s="540"/>
    </row>
    <row r="2" spans="1:11" s="391" customFormat="1" ht="39" customHeight="1">
      <c r="A2" s="567" t="s">
        <v>12</v>
      </c>
      <c r="B2" s="669" t="s">
        <v>16</v>
      </c>
      <c r="C2" s="669" t="s">
        <v>17</v>
      </c>
      <c r="D2" s="670" t="s">
        <v>18</v>
      </c>
      <c r="E2" s="667"/>
      <c r="F2" s="671" t="s">
        <v>255</v>
      </c>
      <c r="G2" s="669" t="s">
        <v>16</v>
      </c>
      <c r="H2" s="669" t="s">
        <v>17</v>
      </c>
      <c r="I2" s="670" t="s">
        <v>18</v>
      </c>
      <c r="J2" s="667"/>
      <c r="K2" s="392"/>
    </row>
    <row r="3" spans="1:11" s="393" customFormat="1" ht="36" customHeight="1">
      <c r="A3" s="394" t="s">
        <v>61</v>
      </c>
      <c r="B3" s="525">
        <v>6.8159999999999998E-2</v>
      </c>
      <c r="C3" s="526">
        <v>7.7149999999999996E-2</v>
      </c>
      <c r="D3" s="527">
        <v>0.17130000000000001</v>
      </c>
      <c r="E3" s="668"/>
      <c r="F3" s="372" t="s">
        <v>89</v>
      </c>
      <c r="G3" s="198">
        <v>9.3410000000000007E-2</v>
      </c>
      <c r="H3" s="131">
        <v>3.884E-2</v>
      </c>
      <c r="I3" s="227">
        <v>0.21889</v>
      </c>
      <c r="J3" s="668"/>
    </row>
    <row r="4" spans="1:11" s="393" customFormat="1" ht="36" customHeight="1">
      <c r="A4" s="394" t="s">
        <v>62</v>
      </c>
      <c r="B4" s="525">
        <v>0.10625</v>
      </c>
      <c r="C4" s="526">
        <v>7.5459999999999999E-2</v>
      </c>
      <c r="D4" s="527">
        <v>0.23327000000000001</v>
      </c>
      <c r="E4" s="668"/>
      <c r="F4" s="369" t="s">
        <v>113</v>
      </c>
      <c r="G4" s="198">
        <v>0.12605</v>
      </c>
      <c r="H4" s="131">
        <v>9.1929999999999998E-2</v>
      </c>
      <c r="I4" s="227">
        <v>0.23071</v>
      </c>
      <c r="J4" s="668"/>
    </row>
    <row r="5" spans="1:11" s="393" customFormat="1" ht="36" customHeight="1">
      <c r="A5" s="395" t="s">
        <v>63</v>
      </c>
      <c r="B5" s="525">
        <v>0.15273</v>
      </c>
      <c r="C5" s="526">
        <v>0.10853</v>
      </c>
      <c r="D5" s="527">
        <v>0.32457999999999998</v>
      </c>
      <c r="E5" s="668"/>
      <c r="F5" s="369" t="s">
        <v>19</v>
      </c>
      <c r="G5" s="198">
        <v>0.11394</v>
      </c>
      <c r="H5" s="131">
        <v>0.10181999999999999</v>
      </c>
      <c r="I5" s="227">
        <v>0.23266999999999999</v>
      </c>
      <c r="J5" s="668"/>
    </row>
    <row r="6" spans="1:11" s="393" customFormat="1" ht="36" customHeight="1">
      <c r="A6" s="395" t="s">
        <v>64</v>
      </c>
      <c r="B6" s="525">
        <v>0.12675</v>
      </c>
      <c r="C6" s="526">
        <v>8.2960000000000006E-2</v>
      </c>
      <c r="D6" s="527">
        <v>0.26924999999999999</v>
      </c>
      <c r="E6" s="668"/>
      <c r="F6" s="369" t="s">
        <v>20</v>
      </c>
      <c r="G6" s="198">
        <v>8.2170000000000007E-2</v>
      </c>
      <c r="H6" s="131">
        <v>0.11277</v>
      </c>
      <c r="I6" s="227">
        <v>0.22375999999999999</v>
      </c>
      <c r="J6" s="668"/>
    </row>
    <row r="7" spans="1:11" s="393" customFormat="1" ht="36" customHeight="1">
      <c r="A7" s="395" t="s">
        <v>65</v>
      </c>
      <c r="B7" s="525">
        <v>0.18289</v>
      </c>
      <c r="C7" s="526">
        <v>0.15248</v>
      </c>
      <c r="D7" s="527">
        <v>0.36407</v>
      </c>
      <c r="E7" s="668"/>
      <c r="F7" s="369" t="s">
        <v>352</v>
      </c>
      <c r="G7" s="198">
        <v>5.5809999999999998E-2</v>
      </c>
      <c r="H7" s="131">
        <v>-6.0999999999999997E-4</v>
      </c>
      <c r="I7" s="227">
        <v>0.15765000000000001</v>
      </c>
      <c r="J7" s="668"/>
    </row>
    <row r="8" spans="1:11" s="393" customFormat="1" ht="36" customHeight="1">
      <c r="A8" s="395" t="s">
        <v>66</v>
      </c>
      <c r="B8" s="525">
        <v>5.339E-2</v>
      </c>
      <c r="C8" s="526">
        <v>2.7179999999999999E-2</v>
      </c>
      <c r="D8" s="527">
        <v>0.17502000000000001</v>
      </c>
      <c r="E8" s="668"/>
      <c r="F8" s="373" t="s">
        <v>362</v>
      </c>
      <c r="G8" s="198">
        <v>7.4279999999999999E-2</v>
      </c>
      <c r="H8" s="131">
        <v>-1.4319999999999999E-2</v>
      </c>
      <c r="I8" s="227">
        <v>0.1598</v>
      </c>
      <c r="J8" s="668"/>
    </row>
    <row r="9" spans="1:11" s="393" customFormat="1" ht="36" customHeight="1" thickBot="1">
      <c r="A9" s="395" t="s">
        <v>67</v>
      </c>
      <c r="B9" s="525">
        <v>0.11341</v>
      </c>
      <c r="C9" s="526">
        <v>8.8190000000000004E-2</v>
      </c>
      <c r="D9" s="527">
        <v>0.22792999999999999</v>
      </c>
      <c r="E9" s="668"/>
      <c r="F9" s="79" t="s">
        <v>39</v>
      </c>
      <c r="G9" s="352">
        <v>0.12152</v>
      </c>
      <c r="H9" s="350">
        <v>-1.5890000000000001E-2</v>
      </c>
      <c r="I9" s="353">
        <v>0.17202000000000001</v>
      </c>
      <c r="J9" s="668"/>
    </row>
    <row r="10" spans="1:11" s="393" customFormat="1" ht="36" customHeight="1">
      <c r="A10" s="395" t="s">
        <v>68</v>
      </c>
      <c r="B10" s="525">
        <v>9.4789999999999999E-2</v>
      </c>
      <c r="C10" s="526">
        <v>0.12239</v>
      </c>
      <c r="D10" s="527">
        <v>0.28566000000000003</v>
      </c>
      <c r="E10" s="668"/>
      <c r="F10" s="668"/>
      <c r="G10" s="668"/>
      <c r="H10" s="668"/>
      <c r="I10" s="668"/>
      <c r="J10" s="668"/>
    </row>
    <row r="11" spans="1:11" s="393" customFormat="1" ht="36" customHeight="1">
      <c r="A11" s="395" t="s">
        <v>69</v>
      </c>
      <c r="B11" s="525">
        <v>8.6739999999999998E-2</v>
      </c>
      <c r="C11" s="526">
        <v>5.0389999999999997E-2</v>
      </c>
      <c r="D11" s="527">
        <v>0.22583</v>
      </c>
      <c r="E11" s="668"/>
      <c r="F11" s="668"/>
      <c r="G11" s="668"/>
      <c r="H11" s="668"/>
      <c r="I11" s="668"/>
      <c r="J11" s="668"/>
    </row>
    <row r="12" spans="1:11" s="393" customFormat="1" ht="36" customHeight="1">
      <c r="A12" s="395" t="s">
        <v>70</v>
      </c>
      <c r="B12" s="525">
        <v>9.4649999999999998E-2</v>
      </c>
      <c r="C12" s="526">
        <v>0.11383</v>
      </c>
      <c r="D12" s="527">
        <v>0.23108000000000001</v>
      </c>
      <c r="E12" s="668"/>
      <c r="F12" s="668"/>
      <c r="G12" s="668"/>
      <c r="H12" s="668"/>
      <c r="I12" s="668"/>
      <c r="J12" s="668"/>
    </row>
    <row r="13" spans="1:11" s="393" customFormat="1" ht="36" customHeight="1">
      <c r="A13" s="395" t="s">
        <v>71</v>
      </c>
      <c r="B13" s="525">
        <v>0.13818</v>
      </c>
      <c r="C13" s="526">
        <v>0.17030999999999999</v>
      </c>
      <c r="D13" s="527">
        <v>0.24881</v>
      </c>
      <c r="E13" s="668"/>
      <c r="F13" s="668"/>
      <c r="G13" s="668"/>
      <c r="H13" s="668"/>
      <c r="I13" s="668"/>
      <c r="J13" s="668"/>
    </row>
    <row r="14" spans="1:11" s="393" customFormat="1" ht="36" customHeight="1">
      <c r="A14" s="395" t="s">
        <v>72</v>
      </c>
      <c r="B14" s="525">
        <v>6.7549999999999999E-2</v>
      </c>
      <c r="C14" s="526">
        <v>-1.499E-2</v>
      </c>
      <c r="D14" s="527">
        <v>0.24734999999999999</v>
      </c>
      <c r="E14" s="668"/>
      <c r="F14" s="668"/>
      <c r="G14" s="668"/>
      <c r="H14" s="668"/>
      <c r="I14" s="668"/>
      <c r="J14" s="668"/>
    </row>
    <row r="15" spans="1:11" s="393" customFormat="1" ht="36" customHeight="1">
      <c r="A15" s="395" t="s">
        <v>73</v>
      </c>
      <c r="B15" s="525">
        <v>0.15514</v>
      </c>
      <c r="C15" s="526">
        <v>0.20774999999999999</v>
      </c>
      <c r="D15" s="527">
        <v>0.23227</v>
      </c>
      <c r="E15" s="668"/>
      <c r="F15" s="668"/>
      <c r="G15" s="668"/>
      <c r="H15" s="668"/>
      <c r="I15" s="668"/>
      <c r="J15" s="668"/>
    </row>
    <row r="16" spans="1:11" s="393" customFormat="1" ht="36" customHeight="1">
      <c r="A16" s="395" t="s">
        <v>74</v>
      </c>
      <c r="B16" s="525">
        <v>7.7270000000000005E-2</v>
      </c>
      <c r="C16" s="526">
        <v>0.17047999999999999</v>
      </c>
      <c r="D16" s="527">
        <v>0.15903</v>
      </c>
      <c r="E16" s="668"/>
      <c r="F16" s="668"/>
      <c r="G16" s="668"/>
      <c r="H16" s="668"/>
      <c r="I16" s="668"/>
      <c r="J16" s="668"/>
    </row>
    <row r="17" spans="1:13" s="393" customFormat="1" ht="36" customHeight="1">
      <c r="A17" s="395" t="s">
        <v>75</v>
      </c>
      <c r="B17" s="525">
        <v>0.10859000000000001</v>
      </c>
      <c r="C17" s="526">
        <v>9.017E-2</v>
      </c>
      <c r="D17" s="527">
        <v>0.21801999999999999</v>
      </c>
      <c r="E17" s="668"/>
      <c r="F17" s="668"/>
      <c r="G17" s="668"/>
      <c r="H17" s="668"/>
      <c r="I17" s="668"/>
      <c r="J17" s="668"/>
    </row>
    <row r="18" spans="1:13" s="393" customFormat="1" ht="36" customHeight="1">
      <c r="A18" s="395" t="s">
        <v>76</v>
      </c>
      <c r="B18" s="528">
        <v>0.11276</v>
      </c>
      <c r="C18" s="529">
        <v>3.322E-2</v>
      </c>
      <c r="D18" s="530">
        <v>0.21103</v>
      </c>
      <c r="E18" s="668"/>
      <c r="F18" s="668"/>
      <c r="G18" s="668"/>
      <c r="H18" s="668"/>
      <c r="I18" s="668"/>
      <c r="J18" s="668"/>
    </row>
    <row r="19" spans="1:13" s="393" customFormat="1" ht="36" customHeight="1" thickBot="1">
      <c r="A19" s="370" t="s">
        <v>85</v>
      </c>
      <c r="B19" s="531">
        <v>9.8960000000000006E-2</v>
      </c>
      <c r="C19" s="532">
        <v>8.9630000000000001E-2</v>
      </c>
      <c r="D19" s="533">
        <v>0.22231999999999999</v>
      </c>
      <c r="E19" s="668"/>
      <c r="F19" s="668"/>
      <c r="G19" s="668"/>
      <c r="H19" s="668"/>
      <c r="I19" s="668"/>
      <c r="J19" s="668"/>
    </row>
    <row r="20" spans="1:13">
      <c r="A20" s="545"/>
      <c r="B20" s="545"/>
      <c r="C20" s="545"/>
      <c r="D20" s="545"/>
      <c r="F20" s="545"/>
      <c r="G20" s="545"/>
      <c r="H20" s="545"/>
      <c r="I20" s="545"/>
    </row>
    <row r="21" spans="1:13" s="537" customFormat="1" ht="11.25">
      <c r="A21" s="547" t="str">
        <f>"Anmerkungen. Datengrundlage: Volkshochschul-Statistik "&amp;Hilfswerte!B1&amp;"; Basis: "&amp;Tabelle1!$C$36&amp;" vhs."</f>
        <v>Anmerkungen. Datengrundlage: Volkshochschul-Statistik 2023; Basis: 822 vhs.</v>
      </c>
      <c r="B21" s="547"/>
      <c r="C21" s="547"/>
      <c r="D21" s="547"/>
      <c r="E21" s="547"/>
      <c r="F21" s="547"/>
      <c r="G21" s="547"/>
      <c r="H21" s="547"/>
      <c r="I21" s="547"/>
      <c r="J21" s="547"/>
    </row>
    <row r="22" spans="1:13">
      <c r="A22" s="545"/>
      <c r="B22" s="545"/>
      <c r="C22" s="545"/>
      <c r="D22" s="545"/>
      <c r="F22" s="545"/>
      <c r="G22" s="545"/>
      <c r="H22" s="545"/>
      <c r="I22" s="545"/>
    </row>
    <row r="23" spans="1:13">
      <c r="A23" s="547" t="s">
        <v>545</v>
      </c>
      <c r="B23" s="545"/>
      <c r="C23" s="545"/>
      <c r="D23" s="545"/>
      <c r="F23" s="545"/>
      <c r="G23" s="545"/>
      <c r="H23" s="545"/>
      <c r="I23" s="545"/>
    </row>
    <row r="24" spans="1:13">
      <c r="A24" s="547" t="s">
        <v>546</v>
      </c>
      <c r="B24" s="545"/>
      <c r="C24" s="545"/>
      <c r="D24" s="545"/>
      <c r="F24" s="775" t="s">
        <v>541</v>
      </c>
      <c r="G24" s="775"/>
      <c r="H24" s="775"/>
      <c r="I24" s="545"/>
      <c r="K24" s="545"/>
      <c r="L24" s="545"/>
      <c r="M24" s="545"/>
    </row>
    <row r="25" spans="1:13">
      <c r="A25" s="548"/>
      <c r="B25" s="545"/>
      <c r="C25" s="545"/>
      <c r="D25" s="545"/>
      <c r="F25" s="545"/>
      <c r="G25" s="545"/>
      <c r="H25" s="545"/>
      <c r="I25" s="545"/>
    </row>
    <row r="26" spans="1:13">
      <c r="A26" s="766" t="s">
        <v>547</v>
      </c>
      <c r="B26" s="766"/>
      <c r="C26" s="766"/>
      <c r="D26" s="766"/>
      <c r="E26" s="766"/>
      <c r="F26" s="545"/>
      <c r="G26" s="545"/>
      <c r="H26" s="545"/>
      <c r="I26" s="545"/>
    </row>
    <row r="27" spans="1:13" ht="26.25" customHeight="1"/>
  </sheetData>
  <mergeCells count="3">
    <mergeCell ref="A1:I1"/>
    <mergeCell ref="F24:H24"/>
    <mergeCell ref="A26:E26"/>
  </mergeCells>
  <conditionalFormatting sqref="B3:D19">
    <cfRule type="cellIs" dxfId="3" priority="22" stopIfTrue="1" operator="equal">
      <formula>0</formula>
    </cfRule>
  </conditionalFormatting>
  <conditionalFormatting sqref="G3:I9">
    <cfRule type="cellIs" dxfId="2" priority="1" stopIfTrue="1" operator="equal">
      <formula>0</formula>
    </cfRule>
  </conditionalFormatting>
  <conditionalFormatting sqref="K2">
    <cfRule type="cellIs" dxfId="1" priority="81" stopIfTrue="1" operator="equal">
      <formula>1</formula>
    </cfRule>
    <cfRule type="cellIs" dxfId="0" priority="82" stopIfTrue="1" operator="lessThan">
      <formula>0.0005</formula>
    </cfRule>
  </conditionalFormatting>
  <hyperlinks>
    <hyperlink ref="F24" r:id="rId1" xr:uid="{2F93FA47-E51D-476D-86F1-1E539356E830}"/>
    <hyperlink ref="F24:H24" r:id="rId2" display="http://dx.doi.org/10.4232/1.14582 " xr:uid="{303894DE-AA7F-485C-BF08-66BD4ED796D2}"/>
    <hyperlink ref="A26" r:id="rId3" display="Publikation und Tabellen stehen unter der Lizenz CC BY-SA DEED 4.0." xr:uid="{DD6F127A-36FA-4CB9-8BD0-BF7573530E7B}"/>
    <hyperlink ref="A26:E26" r:id="rId4" display="Die Tabellen stehen unter der Lizenz CC BY-SA DEED 4.0." xr:uid="{0738B532-49A3-4BDA-8350-8E32D695E550}"/>
  </hyperlinks>
  <pageMargins left="0.78740157480314965" right="0.78740157480314965" top="0.98425196850393704" bottom="0.98425196850393704" header="0.51181102362204722" footer="0.51181102362204722"/>
  <pageSetup paperSize="9" scale="86" orientation="portrait" r:id="rId5"/>
  <headerFooter scaleWithDoc="0" alignWithMargins="0"/>
  <legacyDrawingHF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196E-791B-4F7D-B7FA-B3439985353D}">
  <sheetPr>
    <pageSetUpPr fitToPage="1"/>
  </sheetPr>
  <dimension ref="A1:N43"/>
  <sheetViews>
    <sheetView view="pageBreakPreview" zoomScaleNormal="100" zoomScaleSheetLayoutView="100" workbookViewId="0">
      <selection sqref="A1:E1"/>
    </sheetView>
  </sheetViews>
  <sheetFormatPr baseColWidth="10" defaultRowHeight="12.75"/>
  <cols>
    <col min="1" max="1" width="13.7109375" customWidth="1"/>
    <col min="2" max="5" width="23.7109375" customWidth="1"/>
    <col min="6" max="6" width="2.7109375" style="549" customWidth="1"/>
  </cols>
  <sheetData>
    <row r="1" spans="1:5" ht="60" customHeight="1" thickBot="1">
      <c r="A1" s="767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2023</v>
      </c>
      <c r="B1" s="767"/>
      <c r="C1" s="767"/>
      <c r="D1" s="767"/>
      <c r="E1" s="767"/>
    </row>
    <row r="2" spans="1:5" ht="60">
      <c r="A2" s="567" t="s">
        <v>12</v>
      </c>
      <c r="B2" s="571" t="s">
        <v>419</v>
      </c>
      <c r="C2" s="571" t="s">
        <v>420</v>
      </c>
      <c r="D2" s="572" t="s">
        <v>421</v>
      </c>
      <c r="E2" s="573" t="s">
        <v>422</v>
      </c>
    </row>
    <row r="3" spans="1:5">
      <c r="A3" s="781" t="s">
        <v>61</v>
      </c>
      <c r="B3" s="408">
        <v>84</v>
      </c>
      <c r="C3" s="408">
        <v>2</v>
      </c>
      <c r="D3" s="408">
        <v>0</v>
      </c>
      <c r="E3" s="409">
        <v>86</v>
      </c>
    </row>
    <row r="4" spans="1:5">
      <c r="A4" s="782"/>
      <c r="B4" s="89">
        <v>0.97674000000000005</v>
      </c>
      <c r="C4" s="89">
        <v>2.3259999999999999E-2</v>
      </c>
      <c r="D4" s="127" t="s">
        <v>472</v>
      </c>
      <c r="E4" s="90">
        <v>1</v>
      </c>
    </row>
    <row r="5" spans="1:5">
      <c r="A5" s="762" t="s">
        <v>62</v>
      </c>
      <c r="B5" s="410">
        <v>53</v>
      </c>
      <c r="C5" s="410">
        <v>1</v>
      </c>
      <c r="D5" s="410">
        <v>0</v>
      </c>
      <c r="E5" s="86">
        <v>54</v>
      </c>
    </row>
    <row r="6" spans="1:5">
      <c r="A6" s="763"/>
      <c r="B6" s="89">
        <v>0.98148000000000002</v>
      </c>
      <c r="C6" s="89">
        <v>1.8519999999999998E-2</v>
      </c>
      <c r="D6" s="127" t="s">
        <v>472</v>
      </c>
      <c r="E6" s="90">
        <v>1</v>
      </c>
    </row>
    <row r="7" spans="1:5">
      <c r="A7" s="762" t="s">
        <v>63</v>
      </c>
      <c r="B7" s="410">
        <v>12</v>
      </c>
      <c r="C7" s="410">
        <v>0</v>
      </c>
      <c r="D7" s="410">
        <v>0</v>
      </c>
      <c r="E7" s="86">
        <v>12</v>
      </c>
    </row>
    <row r="8" spans="1:5">
      <c r="A8" s="763"/>
      <c r="B8" s="89">
        <v>1</v>
      </c>
      <c r="C8" s="89" t="s">
        <v>472</v>
      </c>
      <c r="D8" s="127" t="s">
        <v>472</v>
      </c>
      <c r="E8" s="90">
        <v>1</v>
      </c>
    </row>
    <row r="9" spans="1:5">
      <c r="A9" s="762" t="s">
        <v>64</v>
      </c>
      <c r="B9" s="410">
        <v>17</v>
      </c>
      <c r="C9" s="410">
        <v>1</v>
      </c>
      <c r="D9" s="410">
        <v>0</v>
      </c>
      <c r="E9" s="86">
        <v>18</v>
      </c>
    </row>
    <row r="10" spans="1:5">
      <c r="A10" s="763"/>
      <c r="B10" s="89">
        <v>0.94443999999999995</v>
      </c>
      <c r="C10" s="89">
        <v>5.5559999999999998E-2</v>
      </c>
      <c r="D10" s="127" t="s">
        <v>472</v>
      </c>
      <c r="E10" s="90">
        <v>1</v>
      </c>
    </row>
    <row r="11" spans="1:5">
      <c r="A11" s="762" t="s">
        <v>65</v>
      </c>
      <c r="B11" s="410">
        <v>1</v>
      </c>
      <c r="C11" s="410">
        <v>1</v>
      </c>
      <c r="D11" s="410">
        <v>0</v>
      </c>
      <c r="E11" s="86">
        <v>2</v>
      </c>
    </row>
    <row r="12" spans="1:5">
      <c r="A12" s="763"/>
      <c r="B12" s="89">
        <v>0.5</v>
      </c>
      <c r="C12" s="89">
        <v>0.5</v>
      </c>
      <c r="D12" s="127" t="s">
        <v>472</v>
      </c>
      <c r="E12" s="90">
        <v>1</v>
      </c>
    </row>
    <row r="13" spans="1:5">
      <c r="A13" s="762" t="s">
        <v>66</v>
      </c>
      <c r="B13" s="410">
        <v>0</v>
      </c>
      <c r="C13" s="410">
        <v>1</v>
      </c>
      <c r="D13" s="410">
        <v>0</v>
      </c>
      <c r="E13" s="86">
        <v>1</v>
      </c>
    </row>
    <row r="14" spans="1:5">
      <c r="A14" s="763"/>
      <c r="B14" s="89" t="s">
        <v>472</v>
      </c>
      <c r="C14" s="89">
        <v>1</v>
      </c>
      <c r="D14" s="127" t="s">
        <v>472</v>
      </c>
      <c r="E14" s="90">
        <v>1</v>
      </c>
    </row>
    <row r="15" spans="1:5" ht="13.5" customHeight="1">
      <c r="A15" s="762" t="s">
        <v>67</v>
      </c>
      <c r="B15" s="410">
        <v>19</v>
      </c>
      <c r="C15" s="410">
        <v>6</v>
      </c>
      <c r="D15" s="410">
        <v>0</v>
      </c>
      <c r="E15" s="86">
        <v>25</v>
      </c>
    </row>
    <row r="16" spans="1:5" ht="13.5" customHeight="1">
      <c r="A16" s="763"/>
      <c r="B16" s="89">
        <v>0.76</v>
      </c>
      <c r="C16" s="89">
        <v>0.24</v>
      </c>
      <c r="D16" s="127" t="s">
        <v>472</v>
      </c>
      <c r="E16" s="90">
        <v>1</v>
      </c>
    </row>
    <row r="17" spans="1:5">
      <c r="A17" s="762" t="s">
        <v>68</v>
      </c>
      <c r="B17" s="410">
        <v>7</v>
      </c>
      <c r="C17" s="410">
        <v>0</v>
      </c>
      <c r="D17" s="410">
        <v>0</v>
      </c>
      <c r="E17" s="86">
        <v>7</v>
      </c>
    </row>
    <row r="18" spans="1:5">
      <c r="A18" s="763"/>
      <c r="B18" s="89">
        <v>1</v>
      </c>
      <c r="C18" s="89" t="s">
        <v>472</v>
      </c>
      <c r="D18" s="127" t="s">
        <v>472</v>
      </c>
      <c r="E18" s="90">
        <v>1</v>
      </c>
    </row>
    <row r="19" spans="1:5">
      <c r="A19" s="762" t="s">
        <v>69</v>
      </c>
      <c r="B19" s="410">
        <v>15</v>
      </c>
      <c r="C19" s="410">
        <v>6</v>
      </c>
      <c r="D19" s="410">
        <v>0</v>
      </c>
      <c r="E19" s="86">
        <v>21</v>
      </c>
    </row>
    <row r="20" spans="1:5">
      <c r="A20" s="763"/>
      <c r="B20" s="89">
        <v>0.71428999999999998</v>
      </c>
      <c r="C20" s="89">
        <v>0.28571000000000002</v>
      </c>
      <c r="D20" s="127" t="s">
        <v>472</v>
      </c>
      <c r="E20" s="90">
        <v>1</v>
      </c>
    </row>
    <row r="21" spans="1:5">
      <c r="A21" s="762" t="s">
        <v>70</v>
      </c>
      <c r="B21" s="410">
        <v>75</v>
      </c>
      <c r="C21" s="410">
        <v>6</v>
      </c>
      <c r="D21" s="410">
        <v>2</v>
      </c>
      <c r="E21" s="86">
        <v>83</v>
      </c>
    </row>
    <row r="22" spans="1:5">
      <c r="A22" s="763"/>
      <c r="B22" s="89">
        <v>0.90361000000000002</v>
      </c>
      <c r="C22" s="89">
        <v>7.2289999999999993E-2</v>
      </c>
      <c r="D22" s="127">
        <v>2.41E-2</v>
      </c>
      <c r="E22" s="90">
        <v>1</v>
      </c>
    </row>
    <row r="23" spans="1:5">
      <c r="A23" s="762" t="s">
        <v>71</v>
      </c>
      <c r="B23" s="410">
        <v>38</v>
      </c>
      <c r="C23" s="410">
        <v>1</v>
      </c>
      <c r="D23" s="410">
        <v>0</v>
      </c>
      <c r="E23" s="86">
        <v>39</v>
      </c>
    </row>
    <row r="24" spans="1:5">
      <c r="A24" s="763"/>
      <c r="B24" s="89">
        <v>0.97436</v>
      </c>
      <c r="C24" s="89">
        <v>2.564E-2</v>
      </c>
      <c r="D24" s="127" t="s">
        <v>472</v>
      </c>
      <c r="E24" s="90">
        <v>1</v>
      </c>
    </row>
    <row r="25" spans="1:5">
      <c r="A25" s="762" t="s">
        <v>72</v>
      </c>
      <c r="B25" s="410">
        <v>7</v>
      </c>
      <c r="C25" s="410">
        <v>2</v>
      </c>
      <c r="D25" s="410">
        <v>0</v>
      </c>
      <c r="E25" s="86">
        <v>9</v>
      </c>
    </row>
    <row r="26" spans="1:5">
      <c r="A26" s="763"/>
      <c r="B26" s="89">
        <v>0.77778000000000003</v>
      </c>
      <c r="C26" s="89">
        <v>0.22222</v>
      </c>
      <c r="D26" s="127" t="s">
        <v>472</v>
      </c>
      <c r="E26" s="90">
        <v>1</v>
      </c>
    </row>
    <row r="27" spans="1:5">
      <c r="A27" s="762" t="s">
        <v>73</v>
      </c>
      <c r="B27" s="410">
        <v>4</v>
      </c>
      <c r="C27" s="410">
        <v>3</v>
      </c>
      <c r="D27" s="410">
        <v>0</v>
      </c>
      <c r="E27" s="86">
        <v>7</v>
      </c>
    </row>
    <row r="28" spans="1:5">
      <c r="A28" s="763"/>
      <c r="B28" s="89">
        <v>0.57142999999999999</v>
      </c>
      <c r="C28" s="89">
        <v>0.42857000000000001</v>
      </c>
      <c r="D28" s="127" t="s">
        <v>472</v>
      </c>
      <c r="E28" s="90">
        <v>1</v>
      </c>
    </row>
    <row r="29" spans="1:5">
      <c r="A29" s="762" t="s">
        <v>74</v>
      </c>
      <c r="B29" s="410">
        <v>13</v>
      </c>
      <c r="C29" s="410">
        <v>0</v>
      </c>
      <c r="D29" s="410">
        <v>0</v>
      </c>
      <c r="E29" s="86">
        <v>13</v>
      </c>
    </row>
    <row r="30" spans="1:5">
      <c r="A30" s="763"/>
      <c r="B30" s="89">
        <v>1</v>
      </c>
      <c r="C30" s="89" t="s">
        <v>472</v>
      </c>
      <c r="D30" s="127" t="s">
        <v>472</v>
      </c>
      <c r="E30" s="90">
        <v>1</v>
      </c>
    </row>
    <row r="31" spans="1:5">
      <c r="A31" s="762" t="s">
        <v>75</v>
      </c>
      <c r="B31" s="410">
        <v>47</v>
      </c>
      <c r="C31" s="410">
        <v>3</v>
      </c>
      <c r="D31" s="410">
        <v>2</v>
      </c>
      <c r="E31" s="86">
        <v>52</v>
      </c>
    </row>
    <row r="32" spans="1:5">
      <c r="A32" s="763"/>
      <c r="B32" s="89">
        <v>0.90385000000000004</v>
      </c>
      <c r="C32" s="89">
        <v>5.7689999999999998E-2</v>
      </c>
      <c r="D32" s="127">
        <v>3.8460000000000001E-2</v>
      </c>
      <c r="E32" s="90">
        <v>1</v>
      </c>
    </row>
    <row r="33" spans="1:14">
      <c r="A33" s="762" t="s">
        <v>76</v>
      </c>
      <c r="B33" s="410">
        <v>19</v>
      </c>
      <c r="C33" s="410">
        <v>2</v>
      </c>
      <c r="D33" s="410">
        <v>0</v>
      </c>
      <c r="E33" s="86">
        <v>21</v>
      </c>
    </row>
    <row r="34" spans="1:14" ht="13.5" thickBot="1">
      <c r="A34" s="782"/>
      <c r="B34" s="128">
        <v>0.90476000000000001</v>
      </c>
      <c r="C34" s="128">
        <v>9.5240000000000005E-2</v>
      </c>
      <c r="D34" s="129" t="s">
        <v>472</v>
      </c>
      <c r="E34" s="130">
        <v>1</v>
      </c>
    </row>
    <row r="35" spans="1:14">
      <c r="A35" s="783" t="s">
        <v>85</v>
      </c>
      <c r="B35" s="97">
        <v>411</v>
      </c>
      <c r="C35" s="97">
        <v>35</v>
      </c>
      <c r="D35" s="97">
        <v>4</v>
      </c>
      <c r="E35" s="94">
        <v>450</v>
      </c>
    </row>
    <row r="36" spans="1:14" ht="13.5" thickBot="1">
      <c r="A36" s="784"/>
      <c r="B36" s="128">
        <v>0.91332999999999998</v>
      </c>
      <c r="C36" s="128">
        <v>7.7780000000000002E-2</v>
      </c>
      <c r="D36" s="129">
        <v>8.8900000000000003E-3</v>
      </c>
      <c r="E36" s="130">
        <v>1</v>
      </c>
    </row>
    <row r="37" spans="1:14" s="549" customFormat="1"/>
    <row r="38" spans="1:14" s="549" customFormat="1">
      <c r="A38" s="547" t="str">
        <f>"Anmerkungen. Datengrundlage: Volkshochschul-Statistik "&amp;Hilfswerte!B1&amp;"; Basis: "&amp;Tabelle1!$C$36&amp;" vhs."</f>
        <v>Anmerkungen. Datengrundlage: Volkshochschul-Statistik 2023; Basis: 822 vhs.</v>
      </c>
    </row>
    <row r="39" spans="1:14" s="549" customFormat="1"/>
    <row r="40" spans="1:14" s="549" customFormat="1">
      <c r="A40" s="547" t="s">
        <v>545</v>
      </c>
      <c r="B40" s="545"/>
      <c r="C40" s="545"/>
      <c r="D40" s="545"/>
      <c r="E40" s="545"/>
      <c r="F40" s="545"/>
      <c r="G40" s="545"/>
    </row>
    <row r="41" spans="1:14" s="545" customFormat="1">
      <c r="A41" s="547" t="s">
        <v>546</v>
      </c>
      <c r="D41" s="747" t="s">
        <v>541</v>
      </c>
      <c r="E41" s="748"/>
      <c r="F41" s="748"/>
    </row>
    <row r="42" spans="1:14" s="549" customFormat="1">
      <c r="A42" s="548"/>
      <c r="B42" s="545"/>
      <c r="C42" s="545"/>
      <c r="D42" s="545"/>
      <c r="E42" s="545"/>
      <c r="F42" s="545"/>
      <c r="G42" s="545"/>
    </row>
    <row r="43" spans="1:14" s="546" customFormat="1">
      <c r="A43" s="766" t="s">
        <v>547</v>
      </c>
      <c r="B43" s="766"/>
      <c r="C43" s="766"/>
      <c r="D43" s="766"/>
      <c r="E43" s="766"/>
      <c r="F43" s="545"/>
      <c r="G43" s="545"/>
      <c r="H43" s="545"/>
      <c r="I43" s="545"/>
      <c r="J43" s="545"/>
      <c r="K43" s="545"/>
      <c r="L43" s="545"/>
      <c r="M43" s="545"/>
      <c r="N43" s="545"/>
    </row>
  </sheetData>
  <mergeCells count="19">
    <mergeCell ref="A43:E43"/>
    <mergeCell ref="A23:A24"/>
    <mergeCell ref="A25:A26"/>
    <mergeCell ref="A11:A12"/>
    <mergeCell ref="A3:A4"/>
    <mergeCell ref="A15:A16"/>
    <mergeCell ref="A17:A18"/>
    <mergeCell ref="A19:A20"/>
    <mergeCell ref="A21:A22"/>
    <mergeCell ref="A27:A28"/>
    <mergeCell ref="A29:A30"/>
    <mergeCell ref="A31:A32"/>
    <mergeCell ref="A33:A34"/>
    <mergeCell ref="A35:A36"/>
    <mergeCell ref="A1:E1"/>
    <mergeCell ref="A5:A6"/>
    <mergeCell ref="A7:A8"/>
    <mergeCell ref="A9:A10"/>
    <mergeCell ref="A13:A14"/>
  </mergeCells>
  <conditionalFormatting sqref="A3:E3">
    <cfRule type="cellIs" dxfId="1034" priority="65" stopIfTrue="1" operator="equal">
      <formula>0</formula>
    </cfRule>
  </conditionalFormatting>
  <conditionalFormatting sqref="A5:E5">
    <cfRule type="cellIs" dxfId="1033" priority="61" stopIfTrue="1" operator="equal">
      <formula>0</formula>
    </cfRule>
  </conditionalFormatting>
  <conditionalFormatting sqref="A7:E7">
    <cfRule type="cellIs" dxfId="1032" priority="53" stopIfTrue="1" operator="equal">
      <formula>0</formula>
    </cfRule>
  </conditionalFormatting>
  <conditionalFormatting sqref="A9:E9">
    <cfRule type="cellIs" dxfId="1031" priority="49" stopIfTrue="1" operator="equal">
      <formula>0</formula>
    </cfRule>
  </conditionalFormatting>
  <conditionalFormatting sqref="A11:E11">
    <cfRule type="cellIs" dxfId="1030" priority="45" stopIfTrue="1" operator="equal">
      <formula>0</formula>
    </cfRule>
  </conditionalFormatting>
  <conditionalFormatting sqref="A13:E13">
    <cfRule type="cellIs" dxfId="1029" priority="41" stopIfTrue="1" operator="equal">
      <formula>0</formula>
    </cfRule>
  </conditionalFormatting>
  <conditionalFormatting sqref="A15:E15">
    <cfRule type="cellIs" dxfId="1028" priority="37" stopIfTrue="1" operator="equal">
      <formula>0</formula>
    </cfRule>
  </conditionalFormatting>
  <conditionalFormatting sqref="A17:E17">
    <cfRule type="cellIs" dxfId="1027" priority="33" stopIfTrue="1" operator="equal">
      <formula>0</formula>
    </cfRule>
  </conditionalFormatting>
  <conditionalFormatting sqref="A19:E19">
    <cfRule type="cellIs" dxfId="1026" priority="29" stopIfTrue="1" operator="equal">
      <formula>0</formula>
    </cfRule>
  </conditionalFormatting>
  <conditionalFormatting sqref="A21:E21">
    <cfRule type="cellIs" dxfId="1025" priority="25" stopIfTrue="1" operator="equal">
      <formula>0</formula>
    </cfRule>
  </conditionalFormatting>
  <conditionalFormatting sqref="A23:E23">
    <cfRule type="cellIs" dxfId="1024" priority="21" stopIfTrue="1" operator="equal">
      <formula>0</formula>
    </cfRule>
  </conditionalFormatting>
  <conditionalFormatting sqref="A25:E25">
    <cfRule type="cellIs" dxfId="1023" priority="17" stopIfTrue="1" operator="equal">
      <formula>0</formula>
    </cfRule>
  </conditionalFormatting>
  <conditionalFormatting sqref="A27:E27">
    <cfRule type="cellIs" dxfId="1022" priority="13" stopIfTrue="1" operator="equal">
      <formula>0</formula>
    </cfRule>
  </conditionalFormatting>
  <conditionalFormatting sqref="A29:E29">
    <cfRule type="cellIs" dxfId="1021" priority="9" stopIfTrue="1" operator="equal">
      <formula>0</formula>
    </cfRule>
  </conditionalFormatting>
  <conditionalFormatting sqref="A31:E31">
    <cfRule type="cellIs" dxfId="1020" priority="5" stopIfTrue="1" operator="equal">
      <formula>0</formula>
    </cfRule>
  </conditionalFormatting>
  <conditionalFormatting sqref="A33:E33">
    <cfRule type="cellIs" dxfId="1019" priority="1" stopIfTrue="1" operator="equal">
      <formula>0</formula>
    </cfRule>
  </conditionalFormatting>
  <conditionalFormatting sqref="A35:E35">
    <cfRule type="cellIs" dxfId="1018" priority="57" stopIfTrue="1" operator="equal">
      <formula>0</formula>
    </cfRule>
  </conditionalFormatting>
  <hyperlinks>
    <hyperlink ref="D41" r:id="rId1" xr:uid="{C964886B-5FC9-4623-8191-10499C0FD8E9}"/>
    <hyperlink ref="D41:F41" r:id="rId2" display="http://dx.doi.org/10.4232/1.14582 " xr:uid="{3B590FDB-1988-47F6-930E-7B749E0E0234}"/>
    <hyperlink ref="A43" r:id="rId3" display="Publikation und Tabellen stehen unter der Lizenz CC BY-SA DEED 4.0." xr:uid="{A1ED1E1B-1C76-42C3-8875-FC13108BF3CB}"/>
    <hyperlink ref="A43:E43" r:id="rId4" display="Die Tabellen stehen unter der Lizenz CC BY-SA DEED 4.0." xr:uid="{EA117115-4A36-4DD6-B6DC-B1B2AD33822E}"/>
  </hyperlinks>
  <pageMargins left="0.7" right="0.7" top="0.78740157499999996" bottom="0.78740157499999996" header="0.3" footer="0.3"/>
  <pageSetup paperSize="9" scale="80" orientation="portrait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4AAB-4C1F-4D62-AC95-201073FDBB7C}">
  <dimension ref="A1:AA34"/>
  <sheetViews>
    <sheetView view="pageBreakPreview" zoomScaleNormal="100" zoomScaleSheetLayoutView="100" workbookViewId="0">
      <selection activeCell="S34" sqref="S34:W34"/>
    </sheetView>
  </sheetViews>
  <sheetFormatPr baseColWidth="10" defaultRowHeight="12.75"/>
  <cols>
    <col min="1" max="1" width="16" style="20" customWidth="1"/>
    <col min="2" max="8" width="12.140625" style="20" customWidth="1"/>
    <col min="9" max="9" width="11.42578125" style="20"/>
    <col min="10" max="10" width="12.28515625" style="20" customWidth="1"/>
    <col min="11" max="11" width="12.7109375" style="20" customWidth="1"/>
    <col min="12" max="19" width="11.42578125" style="20"/>
    <col min="20" max="20" width="12.28515625" style="20" customWidth="1"/>
    <col min="21" max="21" width="12.7109375" style="20" customWidth="1"/>
    <col min="22" max="25" width="11.42578125" style="402"/>
    <col min="26" max="26" width="14.28515625" style="402" customWidth="1"/>
    <col min="27" max="27" width="5.140625" style="402" customWidth="1"/>
    <col min="28" max="16384" width="11.42578125" style="20"/>
  </cols>
  <sheetData>
    <row r="1" spans="1:22" s="402" customFormat="1" ht="39.950000000000003" customHeight="1" thickBot="1">
      <c r="A1" s="1094" t="str">
        <f>"Tabelle 33: Zeitreihen I (Finanzierung) ab " &amp;A6</f>
        <v>Tabelle 33: Zeitreihen I (Finanzierung) ab 2018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</row>
    <row r="2" spans="1:22" ht="18.75" customHeight="1">
      <c r="A2" s="1095" t="s">
        <v>324</v>
      </c>
      <c r="B2" s="1098" t="s">
        <v>476</v>
      </c>
      <c r="C2" s="1098"/>
      <c r="D2" s="1098"/>
      <c r="E2" s="1098"/>
      <c r="F2" s="1098"/>
      <c r="G2" s="1098"/>
      <c r="H2" s="1098"/>
      <c r="I2" s="1098"/>
      <c r="J2" s="1098"/>
      <c r="K2" s="1098"/>
      <c r="L2" s="1099" t="s">
        <v>477</v>
      </c>
      <c r="M2" s="1098"/>
      <c r="N2" s="1098"/>
      <c r="O2" s="1098"/>
      <c r="P2" s="1098"/>
      <c r="Q2" s="1098"/>
      <c r="R2" s="1098"/>
      <c r="S2" s="1098"/>
      <c r="T2" s="1098"/>
      <c r="U2" s="1100"/>
    </row>
    <row r="3" spans="1:22" ht="42.75" customHeight="1">
      <c r="A3" s="1096"/>
      <c r="B3" s="1101" t="s">
        <v>478</v>
      </c>
      <c r="C3" s="1102"/>
      <c r="D3" s="1102"/>
      <c r="E3" s="1102"/>
      <c r="F3" s="1102"/>
      <c r="G3" s="1102"/>
      <c r="H3" s="1103"/>
      <c r="I3" s="1104" t="s">
        <v>479</v>
      </c>
      <c r="J3" s="1105"/>
      <c r="K3" s="1105"/>
      <c r="L3" s="1106" t="s">
        <v>480</v>
      </c>
      <c r="M3" s="1105"/>
      <c r="N3" s="1105"/>
      <c r="O3" s="1105"/>
      <c r="P3" s="1105"/>
      <c r="Q3" s="1105"/>
      <c r="R3" s="1107"/>
      <c r="S3" s="1104" t="s">
        <v>479</v>
      </c>
      <c r="T3" s="1105"/>
      <c r="U3" s="1107"/>
    </row>
    <row r="4" spans="1:22" ht="33.75" customHeight="1">
      <c r="A4" s="1096"/>
      <c r="B4" s="1087" t="s">
        <v>24</v>
      </c>
      <c r="C4" s="1087" t="s">
        <v>481</v>
      </c>
      <c r="D4" s="1089" t="s">
        <v>482</v>
      </c>
      <c r="E4" s="1090"/>
      <c r="F4" s="1090"/>
      <c r="G4" s="1087" t="s">
        <v>483</v>
      </c>
      <c r="H4" s="1089" t="s">
        <v>484</v>
      </c>
      <c r="I4" s="1092" t="s">
        <v>24</v>
      </c>
      <c r="J4" s="1087" t="s">
        <v>485</v>
      </c>
      <c r="K4" s="1089" t="s">
        <v>486</v>
      </c>
      <c r="L4" s="1087" t="s">
        <v>24</v>
      </c>
      <c r="M4" s="1087" t="s">
        <v>481</v>
      </c>
      <c r="N4" s="1089" t="s">
        <v>482</v>
      </c>
      <c r="O4" s="1090"/>
      <c r="P4" s="1090"/>
      <c r="Q4" s="1087" t="s">
        <v>483</v>
      </c>
      <c r="R4" s="1089" t="s">
        <v>484</v>
      </c>
      <c r="S4" s="1092" t="s">
        <v>24</v>
      </c>
      <c r="T4" s="1087" t="s">
        <v>485</v>
      </c>
      <c r="U4" s="1085" t="s">
        <v>486</v>
      </c>
    </row>
    <row r="5" spans="1:22" ht="36" customHeight="1" thickBot="1">
      <c r="A5" s="1097"/>
      <c r="B5" s="1088"/>
      <c r="C5" s="1088"/>
      <c r="D5" s="697" t="s">
        <v>24</v>
      </c>
      <c r="E5" s="697" t="s">
        <v>487</v>
      </c>
      <c r="F5" s="698" t="s">
        <v>488</v>
      </c>
      <c r="G5" s="1088"/>
      <c r="H5" s="1091"/>
      <c r="I5" s="1093"/>
      <c r="J5" s="1088"/>
      <c r="K5" s="1091"/>
      <c r="L5" s="1088"/>
      <c r="M5" s="1088"/>
      <c r="N5" s="697" t="s">
        <v>24</v>
      </c>
      <c r="O5" s="697" t="s">
        <v>489</v>
      </c>
      <c r="P5" s="698" t="s">
        <v>490</v>
      </c>
      <c r="Q5" s="1088"/>
      <c r="R5" s="1091"/>
      <c r="S5" s="1093"/>
      <c r="T5" s="1088"/>
      <c r="U5" s="1086"/>
    </row>
    <row r="6" spans="1:22">
      <c r="A6" s="36">
        <v>2018</v>
      </c>
      <c r="B6" s="699">
        <v>1371257.453</v>
      </c>
      <c r="C6" s="699">
        <v>418376.91700000002</v>
      </c>
      <c r="D6" s="699">
        <v>456397.87900000002</v>
      </c>
      <c r="E6" s="699">
        <v>298257.57400000002</v>
      </c>
      <c r="F6" s="699">
        <v>158140.30499999999</v>
      </c>
      <c r="G6" s="699">
        <v>438386.01699999999</v>
      </c>
      <c r="H6" s="699">
        <v>58096.639999999999</v>
      </c>
      <c r="I6" s="699">
        <v>1352921.4909999999</v>
      </c>
      <c r="J6" s="699">
        <v>554158.95299999998</v>
      </c>
      <c r="K6" s="699">
        <v>456696.18599999999</v>
      </c>
      <c r="L6" s="700">
        <v>1</v>
      </c>
      <c r="M6" s="701">
        <v>0.30509999999999998</v>
      </c>
      <c r="N6" s="701">
        <v>0.33283000000000001</v>
      </c>
      <c r="O6" s="701">
        <v>0.21751000000000001</v>
      </c>
      <c r="P6" s="701">
        <v>0.11533</v>
      </c>
      <c r="Q6" s="701">
        <v>0.31969999999999998</v>
      </c>
      <c r="R6" s="701">
        <v>4.2369999999999998E-2</v>
      </c>
      <c r="S6" s="700">
        <v>1</v>
      </c>
      <c r="T6" s="701">
        <v>0.40960000000000002</v>
      </c>
      <c r="U6" s="701">
        <v>0.33756000000000003</v>
      </c>
      <c r="V6" s="412"/>
    </row>
    <row r="7" spans="1:22">
      <c r="A7" s="36">
        <v>2019</v>
      </c>
      <c r="B7" s="699">
        <v>1379071.297</v>
      </c>
      <c r="C7" s="699">
        <v>416687.81800000003</v>
      </c>
      <c r="D7" s="699">
        <v>488239.20600000001</v>
      </c>
      <c r="E7" s="699">
        <v>322960.49800000002</v>
      </c>
      <c r="F7" s="699">
        <v>165278.70800000001</v>
      </c>
      <c r="G7" s="699">
        <v>415818.29599999997</v>
      </c>
      <c r="H7" s="699">
        <v>58325.976999999999</v>
      </c>
      <c r="I7" s="699">
        <v>1379680.081</v>
      </c>
      <c r="J7" s="699">
        <v>582236.38899999997</v>
      </c>
      <c r="K7" s="699">
        <v>450617.05499999999</v>
      </c>
      <c r="L7" s="700">
        <v>1</v>
      </c>
      <c r="M7" s="701">
        <v>0.30214999999999997</v>
      </c>
      <c r="N7" s="701">
        <v>0.35403000000000001</v>
      </c>
      <c r="O7" s="701">
        <v>0.23419000000000001</v>
      </c>
      <c r="P7" s="701">
        <v>0.11985</v>
      </c>
      <c r="Q7" s="701">
        <v>0.30152000000000001</v>
      </c>
      <c r="R7" s="701">
        <v>4.2290000000000001E-2</v>
      </c>
      <c r="S7" s="700">
        <v>1</v>
      </c>
      <c r="T7" s="701">
        <v>0.42201</v>
      </c>
      <c r="U7" s="701">
        <v>0.32661000000000001</v>
      </c>
      <c r="V7" s="412"/>
    </row>
    <row r="8" spans="1:22">
      <c r="A8" s="36">
        <v>2020</v>
      </c>
      <c r="B8" s="699">
        <v>1249915.307</v>
      </c>
      <c r="C8" s="699">
        <v>228041.13200000001</v>
      </c>
      <c r="D8" s="699">
        <v>572430.79700000002</v>
      </c>
      <c r="E8" s="699">
        <v>362901.59600000002</v>
      </c>
      <c r="F8" s="699">
        <v>209529.201</v>
      </c>
      <c r="G8" s="699">
        <v>342027.86099999998</v>
      </c>
      <c r="H8" s="699">
        <v>107415.51700000001</v>
      </c>
      <c r="I8" s="699">
        <v>1249886.2239999999</v>
      </c>
      <c r="J8" s="699">
        <v>601409.71900000004</v>
      </c>
      <c r="K8" s="699">
        <v>327880.00300000003</v>
      </c>
      <c r="L8" s="700">
        <v>1</v>
      </c>
      <c r="M8" s="701">
        <v>0.18245</v>
      </c>
      <c r="N8" s="701">
        <v>0.45798</v>
      </c>
      <c r="O8" s="701">
        <v>0.29033999999999999</v>
      </c>
      <c r="P8" s="701">
        <v>0.16763</v>
      </c>
      <c r="Q8" s="701">
        <v>0.27363999999999999</v>
      </c>
      <c r="R8" s="701">
        <v>8.5940000000000003E-2</v>
      </c>
      <c r="S8" s="700">
        <v>1</v>
      </c>
      <c r="T8" s="701">
        <v>0.48116999999999999</v>
      </c>
      <c r="U8" s="701">
        <v>0.26233000000000001</v>
      </c>
      <c r="V8" s="412"/>
    </row>
    <row r="9" spans="1:22">
      <c r="A9" s="36">
        <v>2021</v>
      </c>
      <c r="B9" s="699">
        <v>1223623.5689999999</v>
      </c>
      <c r="C9" s="699">
        <v>188809.72099999999</v>
      </c>
      <c r="D9" s="699">
        <v>606120.30500000005</v>
      </c>
      <c r="E9" s="699">
        <v>391421.723</v>
      </c>
      <c r="F9" s="699">
        <v>214698.58199999999</v>
      </c>
      <c r="G9" s="699">
        <v>333054.79399999999</v>
      </c>
      <c r="H9" s="699">
        <v>95638.748999999996</v>
      </c>
      <c r="I9" s="699">
        <v>1218808.0390000001</v>
      </c>
      <c r="J9" s="699">
        <v>603518.21900000004</v>
      </c>
      <c r="K9" s="699">
        <v>299140.8</v>
      </c>
      <c r="L9" s="700">
        <v>1</v>
      </c>
      <c r="M9" s="701">
        <v>0.15429999999999999</v>
      </c>
      <c r="N9" s="701">
        <v>0.49535000000000001</v>
      </c>
      <c r="O9" s="701">
        <v>0.31989000000000001</v>
      </c>
      <c r="P9" s="701">
        <v>0.17546</v>
      </c>
      <c r="Q9" s="701">
        <v>0.27218999999999999</v>
      </c>
      <c r="R9" s="701">
        <v>7.8159999999999993E-2</v>
      </c>
      <c r="S9" s="700">
        <v>1</v>
      </c>
      <c r="T9" s="701">
        <v>0.49517</v>
      </c>
      <c r="U9" s="701">
        <v>0.24543999999999999</v>
      </c>
      <c r="V9" s="412"/>
    </row>
    <row r="10" spans="1:22">
      <c r="A10" s="36">
        <v>2022</v>
      </c>
      <c r="B10" s="699">
        <v>1391362.4950000001</v>
      </c>
      <c r="C10" s="699">
        <v>312067.22399999999</v>
      </c>
      <c r="D10" s="699">
        <v>585842.549</v>
      </c>
      <c r="E10" s="699">
        <v>383548.32699999999</v>
      </c>
      <c r="F10" s="699">
        <v>202294.22200000001</v>
      </c>
      <c r="G10" s="699">
        <v>423870.80099999998</v>
      </c>
      <c r="H10" s="699">
        <v>69581.921000000002</v>
      </c>
      <c r="I10" s="699">
        <v>1394305.3929999999</v>
      </c>
      <c r="J10" s="699">
        <v>630545.05500000005</v>
      </c>
      <c r="K10" s="699">
        <v>417315.55900000001</v>
      </c>
      <c r="L10" s="700">
        <v>1</v>
      </c>
      <c r="M10" s="701">
        <v>0.22428999999999999</v>
      </c>
      <c r="N10" s="701">
        <v>0.42105999999999999</v>
      </c>
      <c r="O10" s="701">
        <v>0.27566000000000002</v>
      </c>
      <c r="P10" s="701">
        <v>0.14538999999999999</v>
      </c>
      <c r="Q10" s="701">
        <v>0.30464000000000002</v>
      </c>
      <c r="R10" s="701">
        <v>5.0009999999999999E-2</v>
      </c>
      <c r="S10" s="700">
        <v>1</v>
      </c>
      <c r="T10" s="701">
        <v>0.45223000000000002</v>
      </c>
      <c r="U10" s="701">
        <v>0.29930000000000001</v>
      </c>
      <c r="V10" s="412"/>
    </row>
    <row r="11" spans="1:22">
      <c r="A11" s="36">
        <v>2023</v>
      </c>
      <c r="B11" s="699">
        <v>1576459.5689999999</v>
      </c>
      <c r="C11" s="699">
        <v>359944.48499999999</v>
      </c>
      <c r="D11" s="699">
        <v>599689.84400000004</v>
      </c>
      <c r="E11" s="699">
        <v>387991.98599999998</v>
      </c>
      <c r="F11" s="699">
        <v>211697.85800000001</v>
      </c>
      <c r="G11" s="699">
        <v>546330.39199999999</v>
      </c>
      <c r="H11" s="699">
        <v>70494.847999999998</v>
      </c>
      <c r="I11" s="699">
        <v>1551652.0589999999</v>
      </c>
      <c r="J11" s="699">
        <v>691370.94900000002</v>
      </c>
      <c r="K11" s="699">
        <v>479021.29300000001</v>
      </c>
      <c r="L11" s="700">
        <v>1</v>
      </c>
      <c r="M11" s="701">
        <v>0.22832</v>
      </c>
      <c r="N11" s="701">
        <v>0.38040000000000002</v>
      </c>
      <c r="O11" s="701">
        <v>0.24612000000000001</v>
      </c>
      <c r="P11" s="701">
        <v>0.13428999999999999</v>
      </c>
      <c r="Q11" s="701">
        <v>0.34655999999999998</v>
      </c>
      <c r="R11" s="701">
        <v>4.4720000000000003E-2</v>
      </c>
      <c r="S11" s="700">
        <v>1</v>
      </c>
      <c r="T11" s="701">
        <v>0.44557000000000002</v>
      </c>
      <c r="U11" s="701">
        <v>0.30871999999999999</v>
      </c>
      <c r="V11" s="412"/>
    </row>
    <row r="12" spans="1:22">
      <c r="A12" s="36" t="s">
        <v>491</v>
      </c>
      <c r="B12" s="699" t="s">
        <v>491</v>
      </c>
      <c r="C12" s="699" t="s">
        <v>491</v>
      </c>
      <c r="D12" s="699" t="s">
        <v>491</v>
      </c>
      <c r="E12" s="699" t="s">
        <v>491</v>
      </c>
      <c r="F12" s="699" t="s">
        <v>491</v>
      </c>
      <c r="G12" s="699" t="s">
        <v>491</v>
      </c>
      <c r="H12" s="699" t="s">
        <v>491</v>
      </c>
      <c r="I12" s="699" t="s">
        <v>491</v>
      </c>
      <c r="J12" s="699" t="s">
        <v>491</v>
      </c>
      <c r="K12" s="699" t="s">
        <v>491</v>
      </c>
      <c r="L12" s="700" t="s">
        <v>491</v>
      </c>
      <c r="M12" s="701" t="s">
        <v>491</v>
      </c>
      <c r="N12" s="701" t="s">
        <v>491</v>
      </c>
      <c r="O12" s="701" t="s">
        <v>491</v>
      </c>
      <c r="P12" s="701" t="s">
        <v>491</v>
      </c>
      <c r="Q12" s="701" t="s">
        <v>491</v>
      </c>
      <c r="R12" s="701" t="s">
        <v>491</v>
      </c>
      <c r="S12" s="700" t="s">
        <v>491</v>
      </c>
      <c r="T12" s="701" t="s">
        <v>491</v>
      </c>
      <c r="U12" s="701" t="s">
        <v>491</v>
      </c>
      <c r="V12" s="412"/>
    </row>
    <row r="13" spans="1:22">
      <c r="A13" s="36" t="s">
        <v>491</v>
      </c>
      <c r="B13" s="699" t="s">
        <v>491</v>
      </c>
      <c r="C13" s="699" t="s">
        <v>491</v>
      </c>
      <c r="D13" s="699" t="s">
        <v>491</v>
      </c>
      <c r="E13" s="699" t="s">
        <v>491</v>
      </c>
      <c r="F13" s="699" t="s">
        <v>491</v>
      </c>
      <c r="G13" s="699" t="s">
        <v>491</v>
      </c>
      <c r="H13" s="699" t="s">
        <v>491</v>
      </c>
      <c r="I13" s="699" t="s">
        <v>491</v>
      </c>
      <c r="J13" s="699" t="s">
        <v>491</v>
      </c>
      <c r="K13" s="699" t="s">
        <v>491</v>
      </c>
      <c r="L13" s="700" t="s">
        <v>491</v>
      </c>
      <c r="M13" s="701" t="s">
        <v>491</v>
      </c>
      <c r="N13" s="701" t="s">
        <v>491</v>
      </c>
      <c r="O13" s="701" t="s">
        <v>491</v>
      </c>
      <c r="P13" s="701" t="s">
        <v>491</v>
      </c>
      <c r="Q13" s="701" t="s">
        <v>491</v>
      </c>
      <c r="R13" s="701" t="s">
        <v>491</v>
      </c>
      <c r="S13" s="700" t="s">
        <v>491</v>
      </c>
      <c r="T13" s="701" t="s">
        <v>491</v>
      </c>
      <c r="U13" s="701" t="s">
        <v>491</v>
      </c>
      <c r="V13" s="412"/>
    </row>
    <row r="14" spans="1:22">
      <c r="A14" s="36" t="s">
        <v>491</v>
      </c>
      <c r="B14" s="699" t="s">
        <v>491</v>
      </c>
      <c r="C14" s="699" t="s">
        <v>491</v>
      </c>
      <c r="D14" s="699" t="s">
        <v>491</v>
      </c>
      <c r="E14" s="699" t="s">
        <v>491</v>
      </c>
      <c r="F14" s="699" t="s">
        <v>491</v>
      </c>
      <c r="G14" s="699" t="s">
        <v>491</v>
      </c>
      <c r="H14" s="699" t="s">
        <v>491</v>
      </c>
      <c r="I14" s="699" t="s">
        <v>491</v>
      </c>
      <c r="J14" s="699" t="s">
        <v>491</v>
      </c>
      <c r="K14" s="699" t="s">
        <v>491</v>
      </c>
      <c r="L14" s="700" t="s">
        <v>491</v>
      </c>
      <c r="M14" s="701" t="s">
        <v>491</v>
      </c>
      <c r="N14" s="701" t="s">
        <v>491</v>
      </c>
      <c r="O14" s="701" t="s">
        <v>491</v>
      </c>
      <c r="P14" s="701" t="s">
        <v>491</v>
      </c>
      <c r="Q14" s="701" t="s">
        <v>491</v>
      </c>
      <c r="R14" s="701" t="s">
        <v>491</v>
      </c>
      <c r="S14" s="700" t="s">
        <v>491</v>
      </c>
      <c r="T14" s="701" t="s">
        <v>491</v>
      </c>
      <c r="U14" s="701" t="s">
        <v>491</v>
      </c>
      <c r="V14" s="412"/>
    </row>
    <row r="15" spans="1:22">
      <c r="A15" s="36" t="s">
        <v>491</v>
      </c>
      <c r="B15" s="699" t="s">
        <v>491</v>
      </c>
      <c r="C15" s="699" t="s">
        <v>491</v>
      </c>
      <c r="D15" s="699" t="s">
        <v>491</v>
      </c>
      <c r="E15" s="699" t="s">
        <v>491</v>
      </c>
      <c r="F15" s="699" t="s">
        <v>491</v>
      </c>
      <c r="G15" s="699" t="s">
        <v>491</v>
      </c>
      <c r="H15" s="699" t="s">
        <v>491</v>
      </c>
      <c r="I15" s="699" t="s">
        <v>491</v>
      </c>
      <c r="J15" s="699" t="s">
        <v>491</v>
      </c>
      <c r="K15" s="699" t="s">
        <v>491</v>
      </c>
      <c r="L15" s="700" t="s">
        <v>491</v>
      </c>
      <c r="M15" s="701" t="s">
        <v>491</v>
      </c>
      <c r="N15" s="701" t="s">
        <v>491</v>
      </c>
      <c r="O15" s="701" t="s">
        <v>491</v>
      </c>
      <c r="P15" s="701" t="s">
        <v>491</v>
      </c>
      <c r="Q15" s="701" t="s">
        <v>491</v>
      </c>
      <c r="R15" s="701" t="s">
        <v>491</v>
      </c>
      <c r="S15" s="700" t="s">
        <v>491</v>
      </c>
      <c r="T15" s="701" t="s">
        <v>491</v>
      </c>
      <c r="U15" s="701" t="s">
        <v>491</v>
      </c>
      <c r="V15" s="412"/>
    </row>
    <row r="16" spans="1:22">
      <c r="A16" s="36" t="s">
        <v>491</v>
      </c>
      <c r="B16" s="699" t="s">
        <v>491</v>
      </c>
      <c r="C16" s="699" t="s">
        <v>491</v>
      </c>
      <c r="D16" s="699" t="s">
        <v>491</v>
      </c>
      <c r="E16" s="699" t="s">
        <v>491</v>
      </c>
      <c r="F16" s="699" t="s">
        <v>491</v>
      </c>
      <c r="G16" s="699" t="s">
        <v>491</v>
      </c>
      <c r="H16" s="699" t="s">
        <v>491</v>
      </c>
      <c r="I16" s="699" t="s">
        <v>491</v>
      </c>
      <c r="J16" s="699" t="s">
        <v>491</v>
      </c>
      <c r="K16" s="699" t="s">
        <v>491</v>
      </c>
      <c r="L16" s="700" t="s">
        <v>491</v>
      </c>
      <c r="M16" s="701" t="s">
        <v>491</v>
      </c>
      <c r="N16" s="701" t="s">
        <v>491</v>
      </c>
      <c r="O16" s="701" t="s">
        <v>491</v>
      </c>
      <c r="P16" s="701" t="s">
        <v>491</v>
      </c>
      <c r="Q16" s="701" t="s">
        <v>491</v>
      </c>
      <c r="R16" s="701" t="s">
        <v>491</v>
      </c>
      <c r="S16" s="700" t="s">
        <v>491</v>
      </c>
      <c r="T16" s="701" t="s">
        <v>491</v>
      </c>
      <c r="U16" s="701" t="s">
        <v>491</v>
      </c>
      <c r="V16" s="412"/>
    </row>
    <row r="17" spans="1:24">
      <c r="A17" s="36" t="s">
        <v>491</v>
      </c>
      <c r="B17" s="699" t="s">
        <v>491</v>
      </c>
      <c r="C17" s="699" t="s">
        <v>491</v>
      </c>
      <c r="D17" s="699" t="s">
        <v>491</v>
      </c>
      <c r="E17" s="699" t="s">
        <v>491</v>
      </c>
      <c r="F17" s="699" t="s">
        <v>491</v>
      </c>
      <c r="G17" s="699" t="s">
        <v>491</v>
      </c>
      <c r="H17" s="699" t="s">
        <v>491</v>
      </c>
      <c r="I17" s="699" t="s">
        <v>491</v>
      </c>
      <c r="J17" s="699" t="s">
        <v>491</v>
      </c>
      <c r="K17" s="699" t="s">
        <v>491</v>
      </c>
      <c r="L17" s="700" t="s">
        <v>491</v>
      </c>
      <c r="M17" s="701" t="s">
        <v>491</v>
      </c>
      <c r="N17" s="701" t="s">
        <v>491</v>
      </c>
      <c r="O17" s="701" t="s">
        <v>491</v>
      </c>
      <c r="P17" s="701" t="s">
        <v>491</v>
      </c>
      <c r="Q17" s="701" t="s">
        <v>491</v>
      </c>
      <c r="R17" s="701" t="s">
        <v>491</v>
      </c>
      <c r="S17" s="700" t="s">
        <v>491</v>
      </c>
      <c r="T17" s="701" t="s">
        <v>491</v>
      </c>
      <c r="U17" s="701" t="s">
        <v>491</v>
      </c>
      <c r="V17" s="412"/>
    </row>
    <row r="18" spans="1:24">
      <c r="A18" s="36" t="s">
        <v>491</v>
      </c>
      <c r="B18" s="699" t="s">
        <v>491</v>
      </c>
      <c r="C18" s="699" t="s">
        <v>491</v>
      </c>
      <c r="D18" s="699" t="s">
        <v>491</v>
      </c>
      <c r="E18" s="699" t="s">
        <v>491</v>
      </c>
      <c r="F18" s="699" t="s">
        <v>491</v>
      </c>
      <c r="G18" s="699" t="s">
        <v>491</v>
      </c>
      <c r="H18" s="699" t="s">
        <v>491</v>
      </c>
      <c r="I18" s="699" t="s">
        <v>491</v>
      </c>
      <c r="J18" s="699" t="s">
        <v>491</v>
      </c>
      <c r="K18" s="699" t="s">
        <v>491</v>
      </c>
      <c r="L18" s="700" t="s">
        <v>491</v>
      </c>
      <c r="M18" s="701" t="s">
        <v>491</v>
      </c>
      <c r="N18" s="701" t="s">
        <v>491</v>
      </c>
      <c r="O18" s="701" t="s">
        <v>491</v>
      </c>
      <c r="P18" s="701" t="s">
        <v>491</v>
      </c>
      <c r="Q18" s="701" t="s">
        <v>491</v>
      </c>
      <c r="R18" s="701" t="s">
        <v>491</v>
      </c>
      <c r="S18" s="700" t="s">
        <v>491</v>
      </c>
      <c r="T18" s="701" t="s">
        <v>491</v>
      </c>
      <c r="U18" s="701" t="s">
        <v>491</v>
      </c>
      <c r="V18" s="412"/>
    </row>
    <row r="19" spans="1:24">
      <c r="A19" s="36" t="s">
        <v>491</v>
      </c>
      <c r="B19" s="699" t="s">
        <v>491</v>
      </c>
      <c r="C19" s="699" t="s">
        <v>491</v>
      </c>
      <c r="D19" s="699" t="s">
        <v>491</v>
      </c>
      <c r="E19" s="699" t="s">
        <v>491</v>
      </c>
      <c r="F19" s="699" t="s">
        <v>491</v>
      </c>
      <c r="G19" s="699" t="s">
        <v>491</v>
      </c>
      <c r="H19" s="699" t="s">
        <v>491</v>
      </c>
      <c r="I19" s="699" t="s">
        <v>491</v>
      </c>
      <c r="J19" s="699" t="s">
        <v>491</v>
      </c>
      <c r="K19" s="699" t="s">
        <v>491</v>
      </c>
      <c r="L19" s="700" t="s">
        <v>491</v>
      </c>
      <c r="M19" s="701" t="s">
        <v>491</v>
      </c>
      <c r="N19" s="701" t="s">
        <v>491</v>
      </c>
      <c r="O19" s="701" t="s">
        <v>491</v>
      </c>
      <c r="P19" s="701" t="s">
        <v>491</v>
      </c>
      <c r="Q19" s="701" t="s">
        <v>491</v>
      </c>
      <c r="R19" s="701" t="s">
        <v>491</v>
      </c>
      <c r="S19" s="700" t="s">
        <v>491</v>
      </c>
      <c r="T19" s="701" t="s">
        <v>491</v>
      </c>
      <c r="U19" s="701" t="s">
        <v>491</v>
      </c>
      <c r="V19" s="412"/>
    </row>
    <row r="20" spans="1:24">
      <c r="A20" s="36" t="s">
        <v>491</v>
      </c>
      <c r="B20" s="699" t="s">
        <v>491</v>
      </c>
      <c r="C20" s="699" t="s">
        <v>491</v>
      </c>
      <c r="D20" s="699" t="s">
        <v>491</v>
      </c>
      <c r="E20" s="699" t="s">
        <v>491</v>
      </c>
      <c r="F20" s="699" t="s">
        <v>491</v>
      </c>
      <c r="G20" s="699" t="s">
        <v>491</v>
      </c>
      <c r="H20" s="699" t="s">
        <v>491</v>
      </c>
      <c r="I20" s="699" t="s">
        <v>491</v>
      </c>
      <c r="J20" s="699" t="s">
        <v>491</v>
      </c>
      <c r="K20" s="699" t="s">
        <v>491</v>
      </c>
      <c r="L20" s="700" t="s">
        <v>491</v>
      </c>
      <c r="M20" s="701" t="s">
        <v>491</v>
      </c>
      <c r="N20" s="701" t="s">
        <v>491</v>
      </c>
      <c r="O20" s="701" t="s">
        <v>491</v>
      </c>
      <c r="P20" s="701" t="s">
        <v>491</v>
      </c>
      <c r="Q20" s="701" t="s">
        <v>491</v>
      </c>
      <c r="R20" s="701" t="s">
        <v>491</v>
      </c>
      <c r="S20" s="700" t="s">
        <v>491</v>
      </c>
      <c r="T20" s="701" t="s">
        <v>491</v>
      </c>
      <c r="U20" s="701" t="s">
        <v>491</v>
      </c>
      <c r="V20" s="412"/>
    </row>
    <row r="21" spans="1:24">
      <c r="A21" s="36" t="s">
        <v>491</v>
      </c>
      <c r="B21" s="699" t="s">
        <v>491</v>
      </c>
      <c r="C21" s="699" t="s">
        <v>491</v>
      </c>
      <c r="D21" s="699" t="s">
        <v>491</v>
      </c>
      <c r="E21" s="699" t="s">
        <v>491</v>
      </c>
      <c r="F21" s="699" t="s">
        <v>491</v>
      </c>
      <c r="G21" s="699" t="s">
        <v>491</v>
      </c>
      <c r="H21" s="699" t="s">
        <v>491</v>
      </c>
      <c r="I21" s="699" t="s">
        <v>491</v>
      </c>
      <c r="J21" s="699" t="s">
        <v>491</v>
      </c>
      <c r="K21" s="699" t="s">
        <v>491</v>
      </c>
      <c r="L21" s="700" t="s">
        <v>491</v>
      </c>
      <c r="M21" s="701" t="s">
        <v>491</v>
      </c>
      <c r="N21" s="701" t="s">
        <v>491</v>
      </c>
      <c r="O21" s="701" t="s">
        <v>491</v>
      </c>
      <c r="P21" s="701" t="s">
        <v>491</v>
      </c>
      <c r="Q21" s="701" t="s">
        <v>491</v>
      </c>
      <c r="R21" s="701" t="s">
        <v>491</v>
      </c>
      <c r="S21" s="700" t="s">
        <v>491</v>
      </c>
      <c r="T21" s="701" t="s">
        <v>491</v>
      </c>
      <c r="U21" s="701" t="s">
        <v>491</v>
      </c>
      <c r="V21" s="412"/>
    </row>
    <row r="22" spans="1:24">
      <c r="A22" s="36" t="s">
        <v>491</v>
      </c>
      <c r="B22" s="699" t="s">
        <v>491</v>
      </c>
      <c r="C22" s="699" t="s">
        <v>491</v>
      </c>
      <c r="D22" s="699" t="s">
        <v>491</v>
      </c>
      <c r="E22" s="699" t="s">
        <v>491</v>
      </c>
      <c r="F22" s="699" t="s">
        <v>491</v>
      </c>
      <c r="G22" s="699" t="s">
        <v>491</v>
      </c>
      <c r="H22" s="699" t="s">
        <v>491</v>
      </c>
      <c r="I22" s="699" t="s">
        <v>491</v>
      </c>
      <c r="J22" s="699" t="s">
        <v>491</v>
      </c>
      <c r="K22" s="699" t="s">
        <v>491</v>
      </c>
      <c r="L22" s="700" t="s">
        <v>491</v>
      </c>
      <c r="M22" s="701" t="s">
        <v>491</v>
      </c>
      <c r="N22" s="701" t="s">
        <v>491</v>
      </c>
      <c r="O22" s="701" t="s">
        <v>491</v>
      </c>
      <c r="P22" s="701" t="s">
        <v>491</v>
      </c>
      <c r="Q22" s="701" t="s">
        <v>491</v>
      </c>
      <c r="R22" s="701" t="s">
        <v>491</v>
      </c>
      <c r="S22" s="700" t="s">
        <v>491</v>
      </c>
      <c r="T22" s="701" t="s">
        <v>491</v>
      </c>
      <c r="U22" s="701" t="s">
        <v>491</v>
      </c>
      <c r="V22" s="412"/>
    </row>
    <row r="23" spans="1:24">
      <c r="A23" s="36" t="s">
        <v>491</v>
      </c>
      <c r="B23" s="699" t="s">
        <v>491</v>
      </c>
      <c r="C23" s="699" t="s">
        <v>491</v>
      </c>
      <c r="D23" s="699" t="s">
        <v>491</v>
      </c>
      <c r="E23" s="699" t="s">
        <v>491</v>
      </c>
      <c r="F23" s="699" t="s">
        <v>491</v>
      </c>
      <c r="G23" s="699" t="s">
        <v>491</v>
      </c>
      <c r="H23" s="699" t="s">
        <v>491</v>
      </c>
      <c r="I23" s="699" t="s">
        <v>491</v>
      </c>
      <c r="J23" s="699" t="s">
        <v>491</v>
      </c>
      <c r="K23" s="699" t="s">
        <v>491</v>
      </c>
      <c r="L23" s="700" t="s">
        <v>491</v>
      </c>
      <c r="M23" s="701" t="s">
        <v>491</v>
      </c>
      <c r="N23" s="701" t="s">
        <v>491</v>
      </c>
      <c r="O23" s="701" t="s">
        <v>491</v>
      </c>
      <c r="P23" s="701" t="s">
        <v>491</v>
      </c>
      <c r="Q23" s="701" t="s">
        <v>491</v>
      </c>
      <c r="R23" s="701" t="s">
        <v>491</v>
      </c>
      <c r="S23" s="700" t="s">
        <v>491</v>
      </c>
      <c r="T23" s="701" t="s">
        <v>491</v>
      </c>
      <c r="U23" s="701" t="s">
        <v>491</v>
      </c>
      <c r="V23" s="412"/>
    </row>
    <row r="24" spans="1:24">
      <c r="A24" s="36" t="s">
        <v>491</v>
      </c>
      <c r="B24" s="699" t="s">
        <v>491</v>
      </c>
      <c r="C24" s="699" t="s">
        <v>491</v>
      </c>
      <c r="D24" s="699" t="s">
        <v>491</v>
      </c>
      <c r="E24" s="699" t="s">
        <v>491</v>
      </c>
      <c r="F24" s="699" t="s">
        <v>491</v>
      </c>
      <c r="G24" s="699" t="s">
        <v>491</v>
      </c>
      <c r="H24" s="699" t="s">
        <v>491</v>
      </c>
      <c r="I24" s="699" t="s">
        <v>491</v>
      </c>
      <c r="J24" s="699" t="s">
        <v>491</v>
      </c>
      <c r="K24" s="699" t="s">
        <v>491</v>
      </c>
      <c r="L24" s="700" t="s">
        <v>491</v>
      </c>
      <c r="M24" s="701" t="s">
        <v>491</v>
      </c>
      <c r="N24" s="701" t="s">
        <v>491</v>
      </c>
      <c r="O24" s="701" t="s">
        <v>491</v>
      </c>
      <c r="P24" s="701" t="s">
        <v>491</v>
      </c>
      <c r="Q24" s="701" t="s">
        <v>491</v>
      </c>
      <c r="R24" s="701" t="s">
        <v>491</v>
      </c>
      <c r="S24" s="700" t="s">
        <v>491</v>
      </c>
      <c r="T24" s="701" t="s">
        <v>491</v>
      </c>
      <c r="U24" s="701" t="s">
        <v>491</v>
      </c>
      <c r="V24" s="412"/>
    </row>
    <row r="25" spans="1:24">
      <c r="A25" s="36" t="s">
        <v>491</v>
      </c>
      <c r="B25" s="699" t="s">
        <v>491</v>
      </c>
      <c r="C25" s="699" t="s">
        <v>491</v>
      </c>
      <c r="D25" s="699" t="s">
        <v>491</v>
      </c>
      <c r="E25" s="699" t="s">
        <v>491</v>
      </c>
      <c r="F25" s="699" t="s">
        <v>491</v>
      </c>
      <c r="G25" s="699" t="s">
        <v>491</v>
      </c>
      <c r="H25" s="699" t="s">
        <v>491</v>
      </c>
      <c r="I25" s="699" t="s">
        <v>491</v>
      </c>
      <c r="J25" s="699" t="s">
        <v>491</v>
      </c>
      <c r="K25" s="699" t="s">
        <v>491</v>
      </c>
      <c r="L25" s="700" t="s">
        <v>491</v>
      </c>
      <c r="M25" s="701" t="s">
        <v>491</v>
      </c>
      <c r="N25" s="701" t="s">
        <v>491</v>
      </c>
      <c r="O25" s="701" t="s">
        <v>491</v>
      </c>
      <c r="P25" s="701" t="s">
        <v>491</v>
      </c>
      <c r="Q25" s="701" t="s">
        <v>491</v>
      </c>
      <c r="R25" s="701" t="s">
        <v>491</v>
      </c>
      <c r="S25" s="700" t="s">
        <v>491</v>
      </c>
      <c r="T25" s="701" t="s">
        <v>491</v>
      </c>
      <c r="U25" s="701" t="s">
        <v>491</v>
      </c>
      <c r="V25" s="412"/>
    </row>
    <row r="26" spans="1:24">
      <c r="A26" s="36" t="s">
        <v>491</v>
      </c>
      <c r="B26" s="699" t="s">
        <v>491</v>
      </c>
      <c r="C26" s="699" t="s">
        <v>491</v>
      </c>
      <c r="D26" s="699" t="s">
        <v>491</v>
      </c>
      <c r="E26" s="699" t="s">
        <v>491</v>
      </c>
      <c r="F26" s="699" t="s">
        <v>491</v>
      </c>
      <c r="G26" s="699" t="s">
        <v>491</v>
      </c>
      <c r="H26" s="699" t="s">
        <v>491</v>
      </c>
      <c r="I26" s="699" t="s">
        <v>491</v>
      </c>
      <c r="J26" s="699" t="s">
        <v>491</v>
      </c>
      <c r="K26" s="699" t="s">
        <v>491</v>
      </c>
      <c r="L26" s="700" t="s">
        <v>491</v>
      </c>
      <c r="M26" s="701" t="s">
        <v>491</v>
      </c>
      <c r="N26" s="701" t="s">
        <v>491</v>
      </c>
      <c r="O26" s="701" t="s">
        <v>491</v>
      </c>
      <c r="P26" s="701" t="s">
        <v>491</v>
      </c>
      <c r="Q26" s="701" t="s">
        <v>491</v>
      </c>
      <c r="R26" s="701" t="s">
        <v>491</v>
      </c>
      <c r="S26" s="700" t="s">
        <v>491</v>
      </c>
      <c r="T26" s="701" t="s">
        <v>491</v>
      </c>
      <c r="U26" s="701" t="s">
        <v>491</v>
      </c>
      <c r="V26" s="412"/>
    </row>
    <row r="27" spans="1:24">
      <c r="A27" s="36" t="s">
        <v>491</v>
      </c>
      <c r="B27" s="699" t="s">
        <v>491</v>
      </c>
      <c r="C27" s="699" t="s">
        <v>491</v>
      </c>
      <c r="D27" s="699" t="s">
        <v>491</v>
      </c>
      <c r="E27" s="699" t="s">
        <v>491</v>
      </c>
      <c r="F27" s="699" t="s">
        <v>491</v>
      </c>
      <c r="G27" s="699" t="s">
        <v>491</v>
      </c>
      <c r="H27" s="699" t="s">
        <v>491</v>
      </c>
      <c r="I27" s="699" t="s">
        <v>491</v>
      </c>
      <c r="J27" s="699" t="s">
        <v>491</v>
      </c>
      <c r="K27" s="699" t="s">
        <v>491</v>
      </c>
      <c r="L27" s="700" t="s">
        <v>491</v>
      </c>
      <c r="M27" s="701" t="s">
        <v>491</v>
      </c>
      <c r="N27" s="701" t="s">
        <v>491</v>
      </c>
      <c r="O27" s="701" t="s">
        <v>491</v>
      </c>
      <c r="P27" s="701" t="s">
        <v>491</v>
      </c>
      <c r="Q27" s="701" t="s">
        <v>491</v>
      </c>
      <c r="R27" s="701" t="s">
        <v>491</v>
      </c>
      <c r="S27" s="700" t="s">
        <v>491</v>
      </c>
      <c r="T27" s="701" t="s">
        <v>491</v>
      </c>
      <c r="U27" s="701" t="s">
        <v>491</v>
      </c>
      <c r="V27" s="412"/>
    </row>
    <row r="28" spans="1:24">
      <c r="A28" s="20" t="s">
        <v>491</v>
      </c>
      <c r="B28" s="20" t="s">
        <v>491</v>
      </c>
      <c r="C28" s="20" t="s">
        <v>491</v>
      </c>
      <c r="D28" s="20" t="s">
        <v>491</v>
      </c>
      <c r="E28" s="20" t="s">
        <v>491</v>
      </c>
      <c r="F28" s="20" t="s">
        <v>491</v>
      </c>
      <c r="G28" s="20" t="s">
        <v>491</v>
      </c>
      <c r="H28" s="20" t="s">
        <v>491</v>
      </c>
      <c r="I28" s="20" t="s">
        <v>491</v>
      </c>
      <c r="J28" s="20" t="s">
        <v>491</v>
      </c>
      <c r="K28" s="20" t="s">
        <v>491</v>
      </c>
      <c r="L28" s="20" t="s">
        <v>491</v>
      </c>
      <c r="M28" s="20" t="s">
        <v>491</v>
      </c>
      <c r="N28" s="20" t="s">
        <v>491</v>
      </c>
      <c r="O28" s="20" t="s">
        <v>491</v>
      </c>
      <c r="P28" s="20" t="s">
        <v>491</v>
      </c>
      <c r="Q28" s="20" t="s">
        <v>491</v>
      </c>
      <c r="R28" s="20" t="s">
        <v>491</v>
      </c>
      <c r="S28" s="20" t="s">
        <v>491</v>
      </c>
      <c r="T28" s="20" t="s">
        <v>491</v>
      </c>
      <c r="U28" s="20" t="s">
        <v>491</v>
      </c>
    </row>
    <row r="29" spans="1:24" s="539" customFormat="1" ht="11.25">
      <c r="A29" s="539" t="str">
        <f>"Anmerkungen. Datengrundlage: Volkshochschul-Statistik "&amp;Hilfswerte!B1&amp;"; Basis: 822"</f>
        <v>Anmerkungen. Datengrundlage: Volkshochschul-Statistik 2023; Basis: 822</v>
      </c>
      <c r="I29" s="539" t="str">
        <f>A29</f>
        <v>Anmerkungen. Datengrundlage: Volkshochschul-Statistik 2023; Basis: 822</v>
      </c>
      <c r="S29" s="539" t="str">
        <f>A29</f>
        <v>Anmerkungen. Datengrundlage: Volkshochschul-Statistik 2023; Basis: 822</v>
      </c>
    </row>
    <row r="30" spans="1:24" s="539" customFormat="1" ht="11.25">
      <c r="A30" s="702"/>
      <c r="B30" s="702"/>
      <c r="C30" s="702"/>
      <c r="D30" s="702"/>
      <c r="E30" s="702"/>
      <c r="F30" s="702"/>
      <c r="G30" s="702"/>
      <c r="H30" s="702"/>
    </row>
    <row r="31" spans="1:24" s="402" customFormat="1">
      <c r="A31" s="547" t="s">
        <v>545</v>
      </c>
      <c r="B31" s="545"/>
      <c r="C31" s="545"/>
      <c r="D31" s="545"/>
      <c r="E31" s="545"/>
      <c r="F31" s="545"/>
      <c r="G31" s="545"/>
      <c r="H31" s="545"/>
      <c r="I31" s="547" t="s">
        <v>545</v>
      </c>
      <c r="J31" s="545"/>
      <c r="K31" s="545"/>
      <c r="L31" s="545"/>
      <c r="M31" s="545"/>
      <c r="N31" s="545"/>
      <c r="S31" s="547" t="s">
        <v>545</v>
      </c>
      <c r="T31" s="545"/>
      <c r="U31" s="545"/>
      <c r="V31" s="545"/>
      <c r="W31" s="545"/>
      <c r="X31" s="545"/>
    </row>
    <row r="32" spans="1:24" s="402" customFormat="1">
      <c r="A32" s="547" t="s">
        <v>546</v>
      </c>
      <c r="B32" s="545"/>
      <c r="C32" s="545"/>
      <c r="D32" s="775" t="s">
        <v>541</v>
      </c>
      <c r="E32" s="775"/>
      <c r="F32" s="775"/>
      <c r="G32" s="539"/>
      <c r="I32" s="547" t="s">
        <v>546</v>
      </c>
      <c r="J32" s="545"/>
      <c r="K32" s="545"/>
      <c r="L32" s="775" t="s">
        <v>541</v>
      </c>
      <c r="M32" s="775"/>
      <c r="N32" s="775"/>
      <c r="Q32" s="539"/>
      <c r="S32" s="547" t="s">
        <v>546</v>
      </c>
      <c r="T32" s="545"/>
      <c r="U32" s="545"/>
      <c r="V32" s="775" t="s">
        <v>541</v>
      </c>
      <c r="W32" s="775"/>
      <c r="X32" s="775"/>
    </row>
    <row r="33" spans="1:24" s="402" customFormat="1">
      <c r="A33" s="548"/>
      <c r="B33" s="545"/>
      <c r="C33" s="545"/>
      <c r="D33" s="545"/>
      <c r="E33" s="545"/>
      <c r="F33" s="545"/>
      <c r="G33" s="545"/>
      <c r="H33" s="545"/>
      <c r="I33" s="548"/>
      <c r="J33" s="545"/>
      <c r="K33" s="545"/>
      <c r="L33" s="545"/>
      <c r="M33" s="545"/>
      <c r="N33" s="545"/>
      <c r="S33" s="548"/>
      <c r="T33" s="545"/>
      <c r="U33" s="545"/>
      <c r="V33" s="545"/>
      <c r="W33" s="545"/>
      <c r="X33" s="545"/>
    </row>
    <row r="34" spans="1:24" s="402" customFormat="1">
      <c r="A34" s="766" t="s">
        <v>547</v>
      </c>
      <c r="B34" s="766"/>
      <c r="C34" s="766"/>
      <c r="D34" s="766"/>
      <c r="E34" s="766"/>
      <c r="F34" s="545"/>
      <c r="G34" s="545"/>
      <c r="H34" s="545"/>
      <c r="I34" s="766" t="s">
        <v>547</v>
      </c>
      <c r="J34" s="766"/>
      <c r="K34" s="766"/>
      <c r="L34" s="766"/>
      <c r="M34" s="766"/>
      <c r="N34" s="545"/>
      <c r="S34" s="766" t="s">
        <v>547</v>
      </c>
      <c r="T34" s="766"/>
      <c r="U34" s="766"/>
      <c r="V34" s="766"/>
      <c r="W34" s="766"/>
      <c r="X34" s="545"/>
    </row>
  </sheetData>
  <mergeCells count="30">
    <mergeCell ref="A34:E34"/>
    <mergeCell ref="I34:M34"/>
    <mergeCell ref="S34:W34"/>
    <mergeCell ref="A1:K1"/>
    <mergeCell ref="A2:A5"/>
    <mergeCell ref="B2:K2"/>
    <mergeCell ref="L2:U2"/>
    <mergeCell ref="B3:H3"/>
    <mergeCell ref="I3:K3"/>
    <mergeCell ref="L3:R3"/>
    <mergeCell ref="S3:U3"/>
    <mergeCell ref="B4:B5"/>
    <mergeCell ref="C4:C5"/>
    <mergeCell ref="S4:S5"/>
    <mergeCell ref="D4:F4"/>
    <mergeCell ref="G4:G5"/>
    <mergeCell ref="U4:U5"/>
    <mergeCell ref="D32:F32"/>
    <mergeCell ref="L32:N32"/>
    <mergeCell ref="V32:X32"/>
    <mergeCell ref="L4:L5"/>
    <mergeCell ref="M4:M5"/>
    <mergeCell ref="N4:P4"/>
    <mergeCell ref="Q4:Q5"/>
    <mergeCell ref="R4:R5"/>
    <mergeCell ref="H4:H5"/>
    <mergeCell ref="I4:I5"/>
    <mergeCell ref="J4:J5"/>
    <mergeCell ref="K4:K5"/>
    <mergeCell ref="T4:T5"/>
  </mergeCells>
  <hyperlinks>
    <hyperlink ref="D32" r:id="rId1" xr:uid="{FBD9DDE9-8ADE-49D9-BF42-94A9181AA328}"/>
    <hyperlink ref="D32:F32" r:id="rId2" display="http://dx.doi.org/10.4232/1.14582 " xr:uid="{162822A3-EDB8-49CF-B8FA-9A01FA9F9324}"/>
    <hyperlink ref="L32" r:id="rId3" xr:uid="{A21FE538-B1D2-4175-A510-B35F851F7267}"/>
    <hyperlink ref="L32:N32" r:id="rId4" display="http://dx.doi.org/10.4232/1.14582 " xr:uid="{8D4266AF-365A-40FC-B1ED-F9CF8945E175}"/>
    <hyperlink ref="V32" r:id="rId5" xr:uid="{EEC939EC-E8B2-4225-8204-C7804DFFB152}"/>
    <hyperlink ref="V32:X32" r:id="rId6" display="http://dx.doi.org/10.4232/1.14582 " xr:uid="{F5F3BE9C-07D7-41CD-BE30-FD7445E1B6B9}"/>
    <hyperlink ref="A34" r:id="rId7" display="Publikation und Tabellen stehen unter der Lizenz CC BY-SA DEED 4.0." xr:uid="{E11482F4-2065-4AC5-BC70-1D3369BC5BD1}"/>
    <hyperlink ref="A34:E34" r:id="rId8" display="Die Tabellen stehen unter der Lizenz CC BY-SA DEED 4.0." xr:uid="{D65BAD7F-4584-4981-9514-675A5C45E5F4}"/>
    <hyperlink ref="I34" r:id="rId9" display="Publikation und Tabellen stehen unter der Lizenz CC BY-SA DEED 4.0." xr:uid="{A485A665-5AEA-402D-B165-3218B11BA70F}"/>
    <hyperlink ref="I34:M34" r:id="rId10" display="Die Tabellen stehen unter der Lizenz CC BY-SA DEED 4.0." xr:uid="{059DDE89-4EF5-42BD-9789-55FC2BA14914}"/>
    <hyperlink ref="S34" r:id="rId11" display="Publikation und Tabellen stehen unter der Lizenz CC BY-SA DEED 4.0." xr:uid="{BAFAAC21-7669-449D-A170-D3DA3414AF54}"/>
    <hyperlink ref="S34:W34" r:id="rId12" display="Die Tabellen stehen unter der Lizenz CC BY-SA DEED 4.0." xr:uid="{A6B8ADD0-BC3B-4E57-9C70-DE4DCDEFAC5C}"/>
  </hyperlinks>
  <pageMargins left="0.7" right="0.7" top="0.78740157499999996" bottom="0.78740157499999996" header="0.3" footer="0.3"/>
  <pageSetup paperSize="9" scale="86" orientation="landscape" r:id="rId13"/>
  <colBreaks count="2" manualBreakCount="2">
    <brk id="8" max="1048575" man="1"/>
    <brk id="18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E3F5-49C3-451A-ABA1-35383CC6A363}">
  <sheetPr>
    <pageSetUpPr fitToPage="1"/>
  </sheetPr>
  <dimension ref="A1:J34"/>
  <sheetViews>
    <sheetView view="pageBreakPreview" topLeftCell="A3" zoomScaleNormal="100" zoomScaleSheetLayoutView="100" workbookViewId="0">
      <selection activeCell="A34" sqref="A34:E34"/>
    </sheetView>
  </sheetViews>
  <sheetFormatPr baseColWidth="10" defaultRowHeight="12.75"/>
  <cols>
    <col min="1" max="2" width="11.42578125" style="20"/>
    <col min="3" max="3" width="13.140625" style="20" customWidth="1"/>
    <col min="4" max="4" width="12.42578125" style="20" customWidth="1"/>
    <col min="5" max="5" width="12.28515625" style="20" customWidth="1"/>
    <col min="6" max="6" width="11.42578125" style="20"/>
    <col min="7" max="7" width="13.7109375" style="20" customWidth="1"/>
    <col min="8" max="8" width="2.7109375" style="402" customWidth="1"/>
    <col min="9" max="9" width="8.28515625" style="402" customWidth="1"/>
    <col min="10" max="10" width="6.28515625" style="402" customWidth="1"/>
    <col min="11" max="16384" width="11.42578125" style="20"/>
  </cols>
  <sheetData>
    <row r="1" spans="1:10" ht="39.950000000000003" customHeight="1" thickBot="1">
      <c r="A1" s="1108" t="str">
        <f>"Tabelle 34: Zeitreihen II (Personal) ab " &amp;A8</f>
        <v>Tabelle 34: Zeitreihen II (Personal) ab 2018</v>
      </c>
      <c r="B1" s="1108"/>
      <c r="C1" s="1108"/>
      <c r="D1" s="1108"/>
      <c r="E1" s="1108"/>
      <c r="F1" s="1108"/>
      <c r="G1" s="1108"/>
    </row>
    <row r="2" spans="1:10" ht="18.75" customHeight="1">
      <c r="A2" s="1095" t="s">
        <v>324</v>
      </c>
      <c r="B2" s="1110" t="s">
        <v>492</v>
      </c>
      <c r="C2" s="1111"/>
      <c r="D2" s="1111"/>
      <c r="E2" s="1111"/>
      <c r="F2" s="1111"/>
      <c r="G2" s="1112"/>
    </row>
    <row r="3" spans="1:10" ht="42.75" customHeight="1">
      <c r="A3" s="1096"/>
      <c r="B3" s="1113" t="s">
        <v>493</v>
      </c>
      <c r="C3" s="1114"/>
      <c r="D3" s="1114"/>
      <c r="E3" s="1115"/>
      <c r="F3" s="1116" t="s">
        <v>494</v>
      </c>
      <c r="G3" s="1117"/>
    </row>
    <row r="4" spans="1:10">
      <c r="A4" s="1096"/>
      <c r="B4" s="1118" t="s">
        <v>495</v>
      </c>
      <c r="C4" s="1118" t="s">
        <v>325</v>
      </c>
      <c r="D4" s="1118" t="s">
        <v>496</v>
      </c>
      <c r="E4" s="1118" t="s">
        <v>497</v>
      </c>
      <c r="F4" s="1121" t="s">
        <v>498</v>
      </c>
      <c r="G4" s="1085" t="s">
        <v>499</v>
      </c>
    </row>
    <row r="5" spans="1:10" ht="18" customHeight="1">
      <c r="A5" s="1096"/>
      <c r="B5" s="1119"/>
      <c r="C5" s="1119"/>
      <c r="D5" s="1119"/>
      <c r="E5" s="1119"/>
      <c r="F5" s="1122"/>
      <c r="G5" s="1124"/>
    </row>
    <row r="6" spans="1:10" ht="12.75" customHeight="1">
      <c r="A6" s="1096"/>
      <c r="B6" s="1119"/>
      <c r="C6" s="1119"/>
      <c r="D6" s="1119"/>
      <c r="E6" s="1119"/>
      <c r="F6" s="1122"/>
      <c r="G6" s="1124"/>
    </row>
    <row r="7" spans="1:10" ht="36" customHeight="1">
      <c r="A7" s="1109"/>
      <c r="B7" s="1120"/>
      <c r="C7" s="1120"/>
      <c r="D7" s="1120"/>
      <c r="E7" s="1120"/>
      <c r="F7" s="1123"/>
      <c r="G7" s="1125"/>
    </row>
    <row r="8" spans="1:10" s="141" customFormat="1">
      <c r="A8" s="703">
        <v>2018</v>
      </c>
      <c r="B8" s="162">
        <v>658.3</v>
      </c>
      <c r="C8" s="162">
        <v>4053</v>
      </c>
      <c r="D8" s="162">
        <v>3898.4</v>
      </c>
      <c r="E8" s="162">
        <v>928.8</v>
      </c>
      <c r="F8" s="337">
        <v>181658</v>
      </c>
      <c r="G8" s="337">
        <v>18093</v>
      </c>
      <c r="H8" s="556"/>
      <c r="I8" s="556"/>
      <c r="J8" s="556"/>
    </row>
    <row r="9" spans="1:10">
      <c r="A9" s="704">
        <v>2019</v>
      </c>
      <c r="B9" s="132">
        <v>679.5</v>
      </c>
      <c r="C9" s="132">
        <v>4034.4</v>
      </c>
      <c r="D9" s="132">
        <v>3869.9</v>
      </c>
      <c r="E9" s="132">
        <v>1044</v>
      </c>
      <c r="F9" s="181">
        <v>181329</v>
      </c>
      <c r="G9" s="181">
        <v>22604</v>
      </c>
    </row>
    <row r="10" spans="1:10">
      <c r="A10" s="704">
        <v>2020</v>
      </c>
      <c r="B10" s="132">
        <v>680.4</v>
      </c>
      <c r="C10" s="132">
        <v>4249.8999999999996</v>
      </c>
      <c r="D10" s="132">
        <v>3904.1</v>
      </c>
      <c r="E10" s="132">
        <v>1120.2</v>
      </c>
      <c r="F10" s="181">
        <v>156498</v>
      </c>
      <c r="G10" s="181">
        <v>18758</v>
      </c>
    </row>
    <row r="11" spans="1:10">
      <c r="A11" s="704">
        <v>2021</v>
      </c>
      <c r="B11" s="132">
        <v>684.3</v>
      </c>
      <c r="C11" s="132">
        <v>4178.8</v>
      </c>
      <c r="D11" s="132">
        <v>3876.2</v>
      </c>
      <c r="E11" s="132">
        <v>1093.5</v>
      </c>
      <c r="F11" s="181">
        <v>142667</v>
      </c>
      <c r="G11" s="181">
        <v>18937</v>
      </c>
    </row>
    <row r="12" spans="1:10">
      <c r="A12" s="704">
        <v>2022</v>
      </c>
      <c r="B12" s="132">
        <v>682.3</v>
      </c>
      <c r="C12" s="132">
        <v>4291.7</v>
      </c>
      <c r="D12" s="132">
        <v>3963.6</v>
      </c>
      <c r="E12" s="132">
        <v>1123.2</v>
      </c>
      <c r="F12" s="181">
        <v>156073</v>
      </c>
      <c r="G12" s="181">
        <v>21072</v>
      </c>
    </row>
    <row r="13" spans="1:10">
      <c r="A13" s="704">
        <v>2023</v>
      </c>
      <c r="B13" s="132">
        <v>683.4</v>
      </c>
      <c r="C13" s="132">
        <v>4516.5</v>
      </c>
      <c r="D13" s="132">
        <v>4092.7</v>
      </c>
      <c r="E13" s="132">
        <v>1268.7</v>
      </c>
      <c r="F13" s="181">
        <v>163075</v>
      </c>
      <c r="G13" s="181">
        <v>24461</v>
      </c>
    </row>
    <row r="14" spans="1:10">
      <c r="A14" s="704" t="s">
        <v>491</v>
      </c>
      <c r="B14" s="132" t="s">
        <v>491</v>
      </c>
      <c r="C14" s="132" t="s">
        <v>491</v>
      </c>
      <c r="D14" s="132" t="s">
        <v>491</v>
      </c>
      <c r="E14" s="132" t="s">
        <v>491</v>
      </c>
      <c r="F14" s="181" t="s">
        <v>491</v>
      </c>
      <c r="G14" s="181" t="s">
        <v>491</v>
      </c>
    </row>
    <row r="15" spans="1:10">
      <c r="A15" s="704" t="s">
        <v>491</v>
      </c>
      <c r="B15" s="132" t="s">
        <v>491</v>
      </c>
      <c r="C15" s="132" t="s">
        <v>491</v>
      </c>
      <c r="D15" s="132" t="s">
        <v>491</v>
      </c>
      <c r="E15" s="132" t="s">
        <v>491</v>
      </c>
      <c r="F15" s="181" t="s">
        <v>491</v>
      </c>
      <c r="G15" s="181" t="s">
        <v>491</v>
      </c>
    </row>
    <row r="16" spans="1:10">
      <c r="A16" s="704" t="s">
        <v>491</v>
      </c>
      <c r="B16" s="132" t="s">
        <v>491</v>
      </c>
      <c r="C16" s="132" t="s">
        <v>491</v>
      </c>
      <c r="D16" s="132" t="s">
        <v>491</v>
      </c>
      <c r="E16" s="132" t="s">
        <v>491</v>
      </c>
      <c r="F16" s="181" t="s">
        <v>491</v>
      </c>
      <c r="G16" s="181" t="s">
        <v>491</v>
      </c>
    </row>
    <row r="17" spans="1:7">
      <c r="A17" s="704" t="s">
        <v>491</v>
      </c>
      <c r="B17" s="132" t="s">
        <v>491</v>
      </c>
      <c r="C17" s="132" t="s">
        <v>491</v>
      </c>
      <c r="D17" s="132" t="s">
        <v>491</v>
      </c>
      <c r="E17" s="132" t="s">
        <v>491</v>
      </c>
      <c r="F17" s="181" t="s">
        <v>491</v>
      </c>
      <c r="G17" s="181" t="s">
        <v>491</v>
      </c>
    </row>
    <row r="18" spans="1:7">
      <c r="A18" s="704" t="s">
        <v>491</v>
      </c>
      <c r="B18" s="132" t="s">
        <v>491</v>
      </c>
      <c r="C18" s="132" t="s">
        <v>491</v>
      </c>
      <c r="D18" s="132" t="s">
        <v>491</v>
      </c>
      <c r="E18" s="132" t="s">
        <v>491</v>
      </c>
      <c r="F18" s="181" t="s">
        <v>491</v>
      </c>
      <c r="G18" s="181" t="s">
        <v>491</v>
      </c>
    </row>
    <row r="19" spans="1:7">
      <c r="A19" s="704" t="s">
        <v>491</v>
      </c>
      <c r="B19" s="132" t="s">
        <v>491</v>
      </c>
      <c r="C19" s="132" t="s">
        <v>491</v>
      </c>
      <c r="D19" s="132" t="s">
        <v>491</v>
      </c>
      <c r="E19" s="132" t="s">
        <v>491</v>
      </c>
      <c r="F19" s="181" t="s">
        <v>491</v>
      </c>
      <c r="G19" s="181" t="s">
        <v>491</v>
      </c>
    </row>
    <row r="20" spans="1:7">
      <c r="A20" s="704" t="s">
        <v>491</v>
      </c>
      <c r="B20" s="132" t="s">
        <v>491</v>
      </c>
      <c r="C20" s="132" t="s">
        <v>491</v>
      </c>
      <c r="D20" s="132" t="s">
        <v>491</v>
      </c>
      <c r="E20" s="132" t="s">
        <v>491</v>
      </c>
      <c r="F20" s="181" t="s">
        <v>491</v>
      </c>
      <c r="G20" s="181" t="s">
        <v>491</v>
      </c>
    </row>
    <row r="21" spans="1:7">
      <c r="A21" s="704" t="s">
        <v>491</v>
      </c>
      <c r="B21" s="132" t="s">
        <v>491</v>
      </c>
      <c r="C21" s="132" t="s">
        <v>491</v>
      </c>
      <c r="D21" s="132" t="s">
        <v>491</v>
      </c>
      <c r="E21" s="132" t="s">
        <v>491</v>
      </c>
      <c r="F21" s="181" t="s">
        <v>491</v>
      </c>
      <c r="G21" s="181" t="s">
        <v>491</v>
      </c>
    </row>
    <row r="22" spans="1:7">
      <c r="A22" s="704" t="s">
        <v>491</v>
      </c>
      <c r="B22" s="132" t="s">
        <v>491</v>
      </c>
      <c r="C22" s="132" t="s">
        <v>491</v>
      </c>
      <c r="D22" s="132" t="s">
        <v>491</v>
      </c>
      <c r="E22" s="132" t="s">
        <v>491</v>
      </c>
      <c r="F22" s="181" t="s">
        <v>491</v>
      </c>
      <c r="G22" s="181" t="s">
        <v>491</v>
      </c>
    </row>
    <row r="23" spans="1:7">
      <c r="A23" s="704" t="s">
        <v>491</v>
      </c>
      <c r="B23" s="132" t="s">
        <v>491</v>
      </c>
      <c r="C23" s="132" t="s">
        <v>491</v>
      </c>
      <c r="D23" s="132" t="s">
        <v>491</v>
      </c>
      <c r="E23" s="132" t="s">
        <v>491</v>
      </c>
      <c r="F23" s="181" t="s">
        <v>491</v>
      </c>
      <c r="G23" s="181" t="s">
        <v>491</v>
      </c>
    </row>
    <row r="24" spans="1:7">
      <c r="A24" s="704" t="s">
        <v>491</v>
      </c>
      <c r="B24" s="132" t="s">
        <v>491</v>
      </c>
      <c r="C24" s="132" t="s">
        <v>491</v>
      </c>
      <c r="D24" s="132" t="s">
        <v>491</v>
      </c>
      <c r="E24" s="132" t="s">
        <v>491</v>
      </c>
      <c r="F24" s="181" t="s">
        <v>491</v>
      </c>
      <c r="G24" s="181" t="s">
        <v>491</v>
      </c>
    </row>
    <row r="25" spans="1:7">
      <c r="A25" s="704" t="s">
        <v>491</v>
      </c>
      <c r="B25" s="132" t="s">
        <v>491</v>
      </c>
      <c r="C25" s="132" t="s">
        <v>491</v>
      </c>
      <c r="D25" s="132" t="s">
        <v>491</v>
      </c>
      <c r="E25" s="132" t="s">
        <v>491</v>
      </c>
      <c r="F25" s="181" t="s">
        <v>491</v>
      </c>
      <c r="G25" s="181" t="s">
        <v>491</v>
      </c>
    </row>
    <row r="26" spans="1:7">
      <c r="A26" s="704" t="s">
        <v>491</v>
      </c>
      <c r="B26" s="132" t="s">
        <v>491</v>
      </c>
      <c r="C26" s="132" t="s">
        <v>491</v>
      </c>
      <c r="D26" s="132" t="s">
        <v>491</v>
      </c>
      <c r="E26" s="132" t="s">
        <v>491</v>
      </c>
      <c r="F26" s="181" t="s">
        <v>491</v>
      </c>
      <c r="G26" s="181" t="s">
        <v>491</v>
      </c>
    </row>
    <row r="27" spans="1:7">
      <c r="A27" s="704" t="s">
        <v>491</v>
      </c>
      <c r="B27" s="132" t="s">
        <v>491</v>
      </c>
      <c r="C27" s="132" t="s">
        <v>491</v>
      </c>
      <c r="D27" s="132" t="s">
        <v>491</v>
      </c>
      <c r="E27" s="132" t="s">
        <v>491</v>
      </c>
      <c r="F27" s="181" t="s">
        <v>491</v>
      </c>
      <c r="G27" s="181" t="s">
        <v>491</v>
      </c>
    </row>
    <row r="28" spans="1:7">
      <c r="A28" s="705" t="s">
        <v>491</v>
      </c>
      <c r="B28" s="132" t="s">
        <v>491</v>
      </c>
      <c r="C28" s="132" t="s">
        <v>491</v>
      </c>
      <c r="D28" s="132" t="s">
        <v>491</v>
      </c>
      <c r="E28" s="132" t="s">
        <v>491</v>
      </c>
      <c r="F28" s="181" t="s">
        <v>491</v>
      </c>
      <c r="G28" s="181" t="s">
        <v>491</v>
      </c>
    </row>
    <row r="29" spans="1:7">
      <c r="A29" s="706" t="str">
        <f>'Tabelle 33'!A29</f>
        <v>Anmerkungen. Datengrundlage: Volkshochschul-Statistik 2023; Basis: 822</v>
      </c>
      <c r="B29" s="707"/>
      <c r="C29" s="707"/>
      <c r="D29" s="707"/>
      <c r="E29" s="707"/>
      <c r="F29" s="708"/>
      <c r="G29" s="708"/>
    </row>
    <row r="30" spans="1:7">
      <c r="A30" s="706"/>
      <c r="B30" s="707"/>
      <c r="C30" s="707"/>
      <c r="D30" s="707"/>
      <c r="E30" s="707"/>
      <c r="F30" s="708"/>
      <c r="G30" s="708"/>
    </row>
    <row r="31" spans="1:7">
      <c r="A31" s="547" t="s">
        <v>545</v>
      </c>
      <c r="B31" s="545"/>
      <c r="C31" s="545"/>
      <c r="D31" s="545"/>
      <c r="E31" s="545"/>
      <c r="F31" s="545"/>
      <c r="G31" s="706"/>
    </row>
    <row r="32" spans="1:7">
      <c r="A32" s="547" t="s">
        <v>546</v>
      </c>
      <c r="B32" s="545"/>
      <c r="C32" s="545"/>
      <c r="D32" s="775" t="s">
        <v>541</v>
      </c>
      <c r="E32" s="775"/>
      <c r="F32" s="775"/>
      <c r="G32" s="706"/>
    </row>
    <row r="33" spans="1:7">
      <c r="A33" s="548"/>
      <c r="B33" s="545"/>
      <c r="C33" s="545"/>
      <c r="D33" s="545"/>
      <c r="E33" s="545"/>
      <c r="F33" s="545"/>
      <c r="G33" s="706"/>
    </row>
    <row r="34" spans="1:7">
      <c r="A34" s="766" t="s">
        <v>547</v>
      </c>
      <c r="B34" s="766"/>
      <c r="C34" s="766"/>
      <c r="D34" s="766"/>
      <c r="E34" s="766"/>
      <c r="F34" s="545"/>
      <c r="G34" s="402"/>
    </row>
  </sheetData>
  <mergeCells count="13">
    <mergeCell ref="A34:E34"/>
    <mergeCell ref="E4:E7"/>
    <mergeCell ref="F4:F7"/>
    <mergeCell ref="G4:G7"/>
    <mergeCell ref="D32:F32"/>
    <mergeCell ref="A1:G1"/>
    <mergeCell ref="A2:A7"/>
    <mergeCell ref="B2:G2"/>
    <mergeCell ref="B3:E3"/>
    <mergeCell ref="F3:G3"/>
    <mergeCell ref="B4:B7"/>
    <mergeCell ref="C4:C7"/>
    <mergeCell ref="D4:D7"/>
  </mergeCells>
  <hyperlinks>
    <hyperlink ref="D32" r:id="rId1" xr:uid="{75C9710C-ABC4-4160-8F8F-EE348BB04FC4}"/>
    <hyperlink ref="D32:F32" r:id="rId2" display="http://dx.doi.org/10.4232/1.14582 " xr:uid="{488C045B-1C2C-45D1-B915-D2A252EB8F68}"/>
    <hyperlink ref="A34" r:id="rId3" display="Publikation und Tabellen stehen unter der Lizenz CC BY-SA DEED 4.0." xr:uid="{97A091B1-9BAC-47A0-A31C-1D2BA811DCBF}"/>
    <hyperlink ref="A34:E34" r:id="rId4" display="Die Tabellen stehen unter der Lizenz CC BY-SA DEED 4.0." xr:uid="{1FC4D5C1-DAE0-4CBE-BF13-2D2F9A01038F}"/>
  </hyperlinks>
  <pageMargins left="0.7" right="0.7" top="0.78740157499999996" bottom="0.78740157499999996" header="0.3" footer="0.3"/>
  <pageSetup paperSize="9" scale="94" orientation="landscape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CB9E-F7B0-41A6-90EB-3B8A3205259D}">
  <dimension ref="A1:U36"/>
  <sheetViews>
    <sheetView view="pageBreakPreview" zoomScaleNormal="100" zoomScaleSheetLayoutView="100" workbookViewId="0">
      <selection activeCell="A36" sqref="A36:E36"/>
    </sheetView>
  </sheetViews>
  <sheetFormatPr baseColWidth="10" defaultRowHeight="12.75"/>
  <cols>
    <col min="1" max="1" width="10.140625" style="20" customWidth="1"/>
    <col min="2" max="6" width="9.7109375" style="20" customWidth="1"/>
    <col min="7" max="7" width="10.140625" style="20" customWidth="1"/>
    <col min="8" max="9" width="8.85546875" style="20" customWidth="1"/>
    <col min="10" max="10" width="10.140625" style="20" customWidth="1"/>
    <col min="11" max="13" width="8.85546875" style="20" customWidth="1"/>
    <col min="14" max="14" width="9.28515625" style="20" customWidth="1"/>
    <col min="15" max="15" width="9.85546875" style="20" customWidth="1"/>
    <col min="16" max="16" width="12.42578125" style="20" customWidth="1"/>
    <col min="17" max="17" width="8.85546875" style="20" customWidth="1"/>
    <col min="18" max="19" width="9.28515625" style="20" customWidth="1"/>
    <col min="20" max="20" width="10.140625" style="20" customWidth="1"/>
    <col min="21" max="21" width="2.7109375" style="402" customWidth="1"/>
    <col min="22" max="16384" width="11.42578125" style="20"/>
  </cols>
  <sheetData>
    <row r="1" spans="1:21" s="402" customFormat="1" ht="39.950000000000003" customHeight="1" thickBot="1">
      <c r="A1" s="709" t="str">
        <f>"Tabelle 35: Zeitreihen III (Leistungen) ab " &amp;A7</f>
        <v>Tabelle 35: Zeitreihen III (Leistungen) ab 2018</v>
      </c>
      <c r="B1" s="550"/>
      <c r="C1" s="550"/>
      <c r="D1" s="550"/>
    </row>
    <row r="2" spans="1:21" ht="42.75" customHeight="1">
      <c r="A2" s="1095" t="s">
        <v>324</v>
      </c>
      <c r="B2" s="1139" t="s">
        <v>500</v>
      </c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1"/>
      <c r="N2" s="1140" t="s">
        <v>501</v>
      </c>
      <c r="O2" s="1140"/>
      <c r="P2" s="1140"/>
      <c r="Q2" s="1140"/>
      <c r="R2" s="1140"/>
      <c r="S2" s="1140"/>
      <c r="T2" s="1142"/>
    </row>
    <row r="3" spans="1:21" ht="51" customHeight="1">
      <c r="A3" s="1096"/>
      <c r="B3" s="1101" t="s">
        <v>16</v>
      </c>
      <c r="C3" s="1102"/>
      <c r="D3" s="1143"/>
      <c r="E3" s="1102" t="s">
        <v>326</v>
      </c>
      <c r="F3" s="1102"/>
      <c r="G3" s="1143"/>
      <c r="H3" s="1101" t="s">
        <v>502</v>
      </c>
      <c r="I3" s="1102"/>
      <c r="J3" s="1143"/>
      <c r="K3" s="1101" t="s">
        <v>503</v>
      </c>
      <c r="L3" s="1102"/>
      <c r="M3" s="1143"/>
      <c r="N3" s="710" t="s">
        <v>504</v>
      </c>
      <c r="O3" s="711" t="s">
        <v>505</v>
      </c>
      <c r="P3" s="711" t="s">
        <v>506</v>
      </c>
      <c r="Q3" s="711" t="s">
        <v>507</v>
      </c>
      <c r="R3" s="712" t="s">
        <v>508</v>
      </c>
      <c r="S3" s="711" t="s">
        <v>509</v>
      </c>
      <c r="T3" s="713" t="s">
        <v>510</v>
      </c>
    </row>
    <row r="4" spans="1:21" ht="18" customHeight="1">
      <c r="A4" s="1096"/>
      <c r="B4" s="1087" t="s">
        <v>6</v>
      </c>
      <c r="C4" s="1128" t="s">
        <v>40</v>
      </c>
      <c r="D4" s="1087" t="s">
        <v>21</v>
      </c>
      <c r="E4" s="1121" t="s">
        <v>6</v>
      </c>
      <c r="F4" s="1128" t="s">
        <v>40</v>
      </c>
      <c r="G4" s="1089" t="s">
        <v>296</v>
      </c>
      <c r="H4" s="1087" t="s">
        <v>6</v>
      </c>
      <c r="I4" s="1128" t="s">
        <v>40</v>
      </c>
      <c r="J4" s="1089" t="s">
        <v>296</v>
      </c>
      <c r="K4" s="1087" t="s">
        <v>6</v>
      </c>
      <c r="L4" s="1128" t="s">
        <v>40</v>
      </c>
      <c r="M4" s="1087" t="s">
        <v>21</v>
      </c>
      <c r="N4" s="1144" t="s">
        <v>511</v>
      </c>
      <c r="O4" s="1128" t="s">
        <v>311</v>
      </c>
      <c r="P4" s="1128" t="s">
        <v>512</v>
      </c>
      <c r="Q4" s="1128" t="s">
        <v>40</v>
      </c>
      <c r="R4" s="1133" t="s">
        <v>513</v>
      </c>
      <c r="S4" s="1133" t="s">
        <v>310</v>
      </c>
      <c r="T4" s="1136" t="s">
        <v>310</v>
      </c>
    </row>
    <row r="5" spans="1:21" ht="12.75" customHeight="1">
      <c r="A5" s="1096"/>
      <c r="B5" s="1126"/>
      <c r="C5" s="1129"/>
      <c r="D5" s="1126"/>
      <c r="E5" s="1122"/>
      <c r="F5" s="1129"/>
      <c r="G5" s="1131"/>
      <c r="H5" s="1126"/>
      <c r="I5" s="1129"/>
      <c r="J5" s="1131"/>
      <c r="K5" s="1126"/>
      <c r="L5" s="1129"/>
      <c r="M5" s="1126"/>
      <c r="N5" s="1145"/>
      <c r="O5" s="1129"/>
      <c r="P5" s="1129"/>
      <c r="Q5" s="1129"/>
      <c r="R5" s="1134"/>
      <c r="S5" s="1134"/>
      <c r="T5" s="1137"/>
    </row>
    <row r="6" spans="1:21" ht="37.5" customHeight="1">
      <c r="A6" s="1109"/>
      <c r="B6" s="1127"/>
      <c r="C6" s="1130"/>
      <c r="D6" s="1127"/>
      <c r="E6" s="1123"/>
      <c r="F6" s="1130"/>
      <c r="G6" s="1132"/>
      <c r="H6" s="1127"/>
      <c r="I6" s="1130"/>
      <c r="J6" s="1132"/>
      <c r="K6" s="1127"/>
      <c r="L6" s="1130"/>
      <c r="M6" s="1127"/>
      <c r="N6" s="1146"/>
      <c r="O6" s="1130"/>
      <c r="P6" s="1130"/>
      <c r="Q6" s="1130"/>
      <c r="R6" s="1135"/>
      <c r="S6" s="1135"/>
      <c r="T6" s="1138"/>
    </row>
    <row r="7" spans="1:21" s="141" customFormat="1">
      <c r="A7" s="703">
        <v>2018</v>
      </c>
      <c r="B7" s="337">
        <v>552329</v>
      </c>
      <c r="C7" s="337">
        <v>16769067</v>
      </c>
      <c r="D7" s="337">
        <v>6117374</v>
      </c>
      <c r="E7" s="337">
        <v>77254</v>
      </c>
      <c r="F7" s="337">
        <v>181192</v>
      </c>
      <c r="G7" s="337">
        <v>1869028</v>
      </c>
      <c r="H7" s="337">
        <v>8220</v>
      </c>
      <c r="I7" s="337">
        <v>68707</v>
      </c>
      <c r="J7" s="337">
        <v>174768</v>
      </c>
      <c r="K7" s="337">
        <v>2525</v>
      </c>
      <c r="L7" s="337">
        <v>25862</v>
      </c>
      <c r="M7" s="337">
        <v>33299</v>
      </c>
      <c r="N7" s="337">
        <v>416111</v>
      </c>
      <c r="O7" s="337">
        <v>396451</v>
      </c>
      <c r="P7" s="337">
        <v>86423</v>
      </c>
      <c r="Q7" s="337">
        <v>350727</v>
      </c>
      <c r="R7" s="337">
        <v>19425</v>
      </c>
      <c r="S7" s="337">
        <v>321071</v>
      </c>
      <c r="T7" s="337">
        <v>5407</v>
      </c>
      <c r="U7" s="556"/>
    </row>
    <row r="8" spans="1:21" s="141" customFormat="1">
      <c r="A8" s="704">
        <v>2019</v>
      </c>
      <c r="B8" s="181">
        <v>549810</v>
      </c>
      <c r="C8" s="181">
        <v>16021908</v>
      </c>
      <c r="D8" s="181">
        <v>6090058</v>
      </c>
      <c r="E8" s="181">
        <v>82408</v>
      </c>
      <c r="F8" s="181">
        <v>191656</v>
      </c>
      <c r="G8" s="181">
        <v>1950975</v>
      </c>
      <c r="H8" s="181">
        <v>7810</v>
      </c>
      <c r="I8" s="181">
        <v>65923</v>
      </c>
      <c r="J8" s="181">
        <v>164990</v>
      </c>
      <c r="K8" s="181">
        <v>2355</v>
      </c>
      <c r="L8" s="181">
        <v>18943</v>
      </c>
      <c r="M8" s="181">
        <v>27855</v>
      </c>
      <c r="N8" s="181">
        <v>486974</v>
      </c>
      <c r="O8" s="181">
        <v>935977</v>
      </c>
      <c r="P8" s="181">
        <v>98571</v>
      </c>
      <c r="Q8" s="181">
        <v>349525</v>
      </c>
      <c r="R8" s="181">
        <v>20394</v>
      </c>
      <c r="S8" s="181">
        <v>328297</v>
      </c>
      <c r="T8" s="181">
        <v>10920</v>
      </c>
      <c r="U8" s="556"/>
    </row>
    <row r="9" spans="1:21" s="141" customFormat="1">
      <c r="A9" s="704">
        <v>2020</v>
      </c>
      <c r="B9" s="181">
        <v>385428</v>
      </c>
      <c r="C9" s="181">
        <v>9730023</v>
      </c>
      <c r="D9" s="181">
        <v>3663776</v>
      </c>
      <c r="E9" s="181">
        <v>56843</v>
      </c>
      <c r="F9" s="181">
        <v>126455</v>
      </c>
      <c r="G9" s="181">
        <v>953317</v>
      </c>
      <c r="H9" s="181">
        <v>2516</v>
      </c>
      <c r="I9" s="181">
        <v>15863</v>
      </c>
      <c r="J9" s="181">
        <v>38466</v>
      </c>
      <c r="K9" s="181">
        <v>4015</v>
      </c>
      <c r="L9" s="181">
        <v>39764</v>
      </c>
      <c r="M9" s="181">
        <v>39870</v>
      </c>
      <c r="N9" s="181">
        <v>300581</v>
      </c>
      <c r="O9" s="181">
        <v>772700</v>
      </c>
      <c r="P9" s="181">
        <v>95892</v>
      </c>
      <c r="Q9" s="181">
        <v>348203</v>
      </c>
      <c r="R9" s="181">
        <v>39475</v>
      </c>
      <c r="S9" s="181">
        <v>202483</v>
      </c>
      <c r="T9" s="181">
        <v>3191</v>
      </c>
      <c r="U9" s="556"/>
    </row>
    <row r="10" spans="1:21" s="141" customFormat="1">
      <c r="A10" s="704">
        <v>2021</v>
      </c>
      <c r="B10" s="181">
        <v>296162</v>
      </c>
      <c r="C10" s="181">
        <v>9191411</v>
      </c>
      <c r="D10" s="181">
        <v>2553670</v>
      </c>
      <c r="E10" s="181">
        <v>50156</v>
      </c>
      <c r="F10" s="181">
        <v>112189</v>
      </c>
      <c r="G10" s="181">
        <v>774480</v>
      </c>
      <c r="H10" s="181">
        <v>2714</v>
      </c>
      <c r="I10" s="181">
        <v>17568</v>
      </c>
      <c r="J10" s="181">
        <v>38828</v>
      </c>
      <c r="K10" s="181">
        <v>2670</v>
      </c>
      <c r="L10" s="181">
        <v>17715</v>
      </c>
      <c r="M10" s="181">
        <v>24070</v>
      </c>
      <c r="N10" s="181">
        <v>308861</v>
      </c>
      <c r="O10" s="181">
        <v>758183</v>
      </c>
      <c r="P10" s="181">
        <v>119555</v>
      </c>
      <c r="Q10" s="181">
        <v>432932</v>
      </c>
      <c r="R10" s="181">
        <v>29017</v>
      </c>
      <c r="S10" s="181">
        <v>210723</v>
      </c>
      <c r="T10" s="181">
        <v>4588</v>
      </c>
      <c r="U10" s="556"/>
    </row>
    <row r="11" spans="1:21" s="141" customFormat="1">
      <c r="A11" s="704">
        <v>2022</v>
      </c>
      <c r="B11" s="181">
        <v>434583</v>
      </c>
      <c r="C11" s="181">
        <v>13318794</v>
      </c>
      <c r="D11" s="181">
        <v>4187693</v>
      </c>
      <c r="E11" s="181">
        <v>68195</v>
      </c>
      <c r="F11" s="181">
        <v>158359</v>
      </c>
      <c r="G11" s="181">
        <v>1169281</v>
      </c>
      <c r="H11" s="181">
        <v>4735</v>
      </c>
      <c r="I11" s="181">
        <v>33699</v>
      </c>
      <c r="J11" s="181">
        <v>78768</v>
      </c>
      <c r="K11" s="181">
        <v>2240</v>
      </c>
      <c r="L11" s="181">
        <v>19624</v>
      </c>
      <c r="M11" s="181">
        <v>19778</v>
      </c>
      <c r="N11" s="181">
        <v>431872</v>
      </c>
      <c r="O11" s="181" t="s">
        <v>514</v>
      </c>
      <c r="P11" s="181">
        <v>125326</v>
      </c>
      <c r="Q11" s="181">
        <v>458752</v>
      </c>
      <c r="R11" s="181">
        <v>45229</v>
      </c>
      <c r="S11" s="181">
        <v>278152</v>
      </c>
      <c r="T11" s="181">
        <v>6994</v>
      </c>
      <c r="U11" s="556"/>
    </row>
    <row r="12" spans="1:21" s="141" customFormat="1">
      <c r="A12" s="704">
        <v>2023</v>
      </c>
      <c r="B12" s="181">
        <v>477589</v>
      </c>
      <c r="C12" s="181">
        <v>14512614</v>
      </c>
      <c r="D12" s="181">
        <v>5118720</v>
      </c>
      <c r="E12" s="181">
        <v>81385</v>
      </c>
      <c r="F12" s="181">
        <v>187320</v>
      </c>
      <c r="G12" s="181">
        <v>1560868</v>
      </c>
      <c r="H12" s="181">
        <v>5492</v>
      </c>
      <c r="I12" s="181">
        <v>37462</v>
      </c>
      <c r="J12" s="181">
        <v>94912</v>
      </c>
      <c r="K12" s="181">
        <v>2605</v>
      </c>
      <c r="L12" s="181">
        <v>22174</v>
      </c>
      <c r="M12" s="181">
        <v>26370</v>
      </c>
      <c r="N12" s="181">
        <v>435683</v>
      </c>
      <c r="O12" s="181">
        <v>915087</v>
      </c>
      <c r="P12" s="181">
        <v>129160</v>
      </c>
      <c r="Q12" s="181">
        <v>520845</v>
      </c>
      <c r="R12" s="181">
        <v>37841</v>
      </c>
      <c r="S12" s="181">
        <v>403502</v>
      </c>
      <c r="T12" s="181">
        <v>5973</v>
      </c>
      <c r="U12" s="556"/>
    </row>
    <row r="13" spans="1:21" s="141" customFormat="1">
      <c r="A13" s="704" t="s">
        <v>491</v>
      </c>
      <c r="B13" s="181" t="s">
        <v>491</v>
      </c>
      <c r="C13" s="181" t="s">
        <v>491</v>
      </c>
      <c r="D13" s="181" t="s">
        <v>491</v>
      </c>
      <c r="E13" s="181" t="s">
        <v>491</v>
      </c>
      <c r="F13" s="181" t="s">
        <v>491</v>
      </c>
      <c r="G13" s="181" t="s">
        <v>491</v>
      </c>
      <c r="H13" s="181" t="s">
        <v>491</v>
      </c>
      <c r="I13" s="181" t="s">
        <v>491</v>
      </c>
      <c r="J13" s="181" t="s">
        <v>491</v>
      </c>
      <c r="K13" s="181" t="s">
        <v>491</v>
      </c>
      <c r="L13" s="181" t="s">
        <v>491</v>
      </c>
      <c r="M13" s="181" t="s">
        <v>491</v>
      </c>
      <c r="N13" s="181" t="s">
        <v>491</v>
      </c>
      <c r="O13" s="181" t="s">
        <v>491</v>
      </c>
      <c r="P13" s="181" t="s">
        <v>491</v>
      </c>
      <c r="Q13" s="181" t="s">
        <v>491</v>
      </c>
      <c r="R13" s="181" t="s">
        <v>491</v>
      </c>
      <c r="S13" s="181" t="s">
        <v>491</v>
      </c>
      <c r="T13" s="181" t="s">
        <v>491</v>
      </c>
      <c r="U13" s="556"/>
    </row>
    <row r="14" spans="1:21" s="141" customFormat="1">
      <c r="A14" s="704" t="s">
        <v>491</v>
      </c>
      <c r="B14" s="181" t="s">
        <v>491</v>
      </c>
      <c r="C14" s="181" t="s">
        <v>491</v>
      </c>
      <c r="D14" s="181" t="s">
        <v>491</v>
      </c>
      <c r="E14" s="181" t="s">
        <v>491</v>
      </c>
      <c r="F14" s="181" t="s">
        <v>491</v>
      </c>
      <c r="G14" s="181" t="s">
        <v>491</v>
      </c>
      <c r="H14" s="181" t="s">
        <v>491</v>
      </c>
      <c r="I14" s="181" t="s">
        <v>491</v>
      </c>
      <c r="J14" s="181" t="s">
        <v>491</v>
      </c>
      <c r="K14" s="181" t="s">
        <v>491</v>
      </c>
      <c r="L14" s="181" t="s">
        <v>491</v>
      </c>
      <c r="M14" s="181" t="s">
        <v>491</v>
      </c>
      <c r="N14" s="181" t="s">
        <v>491</v>
      </c>
      <c r="O14" s="181" t="s">
        <v>491</v>
      </c>
      <c r="P14" s="181" t="s">
        <v>491</v>
      </c>
      <c r="Q14" s="181" t="s">
        <v>491</v>
      </c>
      <c r="R14" s="181" t="s">
        <v>491</v>
      </c>
      <c r="S14" s="181" t="s">
        <v>491</v>
      </c>
      <c r="T14" s="181" t="s">
        <v>491</v>
      </c>
      <c r="U14" s="556"/>
    </row>
    <row r="15" spans="1:21" s="141" customFormat="1">
      <c r="A15" s="704" t="s">
        <v>491</v>
      </c>
      <c r="B15" s="181" t="s">
        <v>491</v>
      </c>
      <c r="C15" s="181" t="s">
        <v>491</v>
      </c>
      <c r="D15" s="181" t="s">
        <v>491</v>
      </c>
      <c r="E15" s="181" t="s">
        <v>491</v>
      </c>
      <c r="F15" s="181" t="s">
        <v>491</v>
      </c>
      <c r="G15" s="181" t="s">
        <v>491</v>
      </c>
      <c r="H15" s="181" t="s">
        <v>491</v>
      </c>
      <c r="I15" s="181" t="s">
        <v>491</v>
      </c>
      <c r="J15" s="181" t="s">
        <v>491</v>
      </c>
      <c r="K15" s="181" t="s">
        <v>491</v>
      </c>
      <c r="L15" s="181" t="s">
        <v>491</v>
      </c>
      <c r="M15" s="181" t="s">
        <v>491</v>
      </c>
      <c r="N15" s="181" t="s">
        <v>491</v>
      </c>
      <c r="O15" s="181" t="s">
        <v>491</v>
      </c>
      <c r="P15" s="181" t="s">
        <v>491</v>
      </c>
      <c r="Q15" s="181" t="s">
        <v>491</v>
      </c>
      <c r="R15" s="181" t="s">
        <v>491</v>
      </c>
      <c r="S15" s="181" t="s">
        <v>491</v>
      </c>
      <c r="T15" s="181" t="s">
        <v>491</v>
      </c>
      <c r="U15" s="556"/>
    </row>
    <row r="16" spans="1:21" s="141" customFormat="1">
      <c r="A16" s="704" t="s">
        <v>491</v>
      </c>
      <c r="B16" s="181" t="s">
        <v>491</v>
      </c>
      <c r="C16" s="181" t="s">
        <v>491</v>
      </c>
      <c r="D16" s="181" t="s">
        <v>491</v>
      </c>
      <c r="E16" s="181" t="s">
        <v>491</v>
      </c>
      <c r="F16" s="181" t="s">
        <v>491</v>
      </c>
      <c r="G16" s="181" t="s">
        <v>491</v>
      </c>
      <c r="H16" s="181" t="s">
        <v>491</v>
      </c>
      <c r="I16" s="181" t="s">
        <v>491</v>
      </c>
      <c r="J16" s="181" t="s">
        <v>491</v>
      </c>
      <c r="K16" s="181" t="s">
        <v>491</v>
      </c>
      <c r="L16" s="181" t="s">
        <v>491</v>
      </c>
      <c r="M16" s="181" t="s">
        <v>491</v>
      </c>
      <c r="N16" s="181" t="s">
        <v>491</v>
      </c>
      <c r="O16" s="181" t="s">
        <v>491</v>
      </c>
      <c r="P16" s="181" t="s">
        <v>491</v>
      </c>
      <c r="Q16" s="181" t="s">
        <v>491</v>
      </c>
      <c r="R16" s="181" t="s">
        <v>491</v>
      </c>
      <c r="S16" s="181" t="s">
        <v>491</v>
      </c>
      <c r="T16" s="181" t="s">
        <v>491</v>
      </c>
      <c r="U16" s="556"/>
    </row>
    <row r="17" spans="1:21" s="141" customFormat="1">
      <c r="A17" s="704" t="s">
        <v>491</v>
      </c>
      <c r="B17" s="181" t="s">
        <v>491</v>
      </c>
      <c r="C17" s="181" t="s">
        <v>491</v>
      </c>
      <c r="D17" s="181" t="s">
        <v>491</v>
      </c>
      <c r="E17" s="181" t="s">
        <v>491</v>
      </c>
      <c r="F17" s="181" t="s">
        <v>491</v>
      </c>
      <c r="G17" s="181" t="s">
        <v>491</v>
      </c>
      <c r="H17" s="181" t="s">
        <v>491</v>
      </c>
      <c r="I17" s="181" t="s">
        <v>491</v>
      </c>
      <c r="J17" s="181" t="s">
        <v>491</v>
      </c>
      <c r="K17" s="181" t="s">
        <v>491</v>
      </c>
      <c r="L17" s="181" t="s">
        <v>491</v>
      </c>
      <c r="M17" s="181" t="s">
        <v>491</v>
      </c>
      <c r="N17" s="181" t="s">
        <v>491</v>
      </c>
      <c r="O17" s="181" t="s">
        <v>491</v>
      </c>
      <c r="P17" s="181" t="s">
        <v>491</v>
      </c>
      <c r="Q17" s="181" t="s">
        <v>491</v>
      </c>
      <c r="R17" s="181" t="s">
        <v>491</v>
      </c>
      <c r="S17" s="181" t="s">
        <v>491</v>
      </c>
      <c r="T17" s="181" t="s">
        <v>491</v>
      </c>
      <c r="U17" s="556"/>
    </row>
    <row r="18" spans="1:21" s="141" customFormat="1">
      <c r="A18" s="704" t="s">
        <v>491</v>
      </c>
      <c r="B18" s="181" t="s">
        <v>491</v>
      </c>
      <c r="C18" s="181" t="s">
        <v>491</v>
      </c>
      <c r="D18" s="181" t="s">
        <v>491</v>
      </c>
      <c r="E18" s="181" t="s">
        <v>491</v>
      </c>
      <c r="F18" s="181" t="s">
        <v>491</v>
      </c>
      <c r="G18" s="181" t="s">
        <v>491</v>
      </c>
      <c r="H18" s="181" t="s">
        <v>491</v>
      </c>
      <c r="I18" s="181" t="s">
        <v>491</v>
      </c>
      <c r="J18" s="181" t="s">
        <v>491</v>
      </c>
      <c r="K18" s="181" t="s">
        <v>491</v>
      </c>
      <c r="L18" s="181" t="s">
        <v>491</v>
      </c>
      <c r="M18" s="181" t="s">
        <v>491</v>
      </c>
      <c r="N18" s="181" t="s">
        <v>491</v>
      </c>
      <c r="O18" s="181" t="s">
        <v>491</v>
      </c>
      <c r="P18" s="181" t="s">
        <v>491</v>
      </c>
      <c r="Q18" s="181" t="s">
        <v>491</v>
      </c>
      <c r="R18" s="181" t="s">
        <v>491</v>
      </c>
      <c r="S18" s="181" t="s">
        <v>491</v>
      </c>
      <c r="T18" s="181" t="s">
        <v>491</v>
      </c>
      <c r="U18" s="556"/>
    </row>
    <row r="19" spans="1:21" s="141" customFormat="1">
      <c r="A19" s="704" t="s">
        <v>491</v>
      </c>
      <c r="B19" s="181" t="s">
        <v>491</v>
      </c>
      <c r="C19" s="181" t="s">
        <v>491</v>
      </c>
      <c r="D19" s="181" t="s">
        <v>491</v>
      </c>
      <c r="E19" s="181" t="s">
        <v>491</v>
      </c>
      <c r="F19" s="181" t="s">
        <v>491</v>
      </c>
      <c r="G19" s="181" t="s">
        <v>491</v>
      </c>
      <c r="H19" s="181" t="s">
        <v>491</v>
      </c>
      <c r="I19" s="181" t="s">
        <v>491</v>
      </c>
      <c r="J19" s="181" t="s">
        <v>491</v>
      </c>
      <c r="K19" s="181" t="s">
        <v>491</v>
      </c>
      <c r="L19" s="181" t="s">
        <v>491</v>
      </c>
      <c r="M19" s="181" t="s">
        <v>491</v>
      </c>
      <c r="N19" s="181" t="s">
        <v>491</v>
      </c>
      <c r="O19" s="181" t="s">
        <v>491</v>
      </c>
      <c r="P19" s="181" t="s">
        <v>491</v>
      </c>
      <c r="Q19" s="181" t="s">
        <v>491</v>
      </c>
      <c r="R19" s="181" t="s">
        <v>491</v>
      </c>
      <c r="S19" s="181" t="s">
        <v>491</v>
      </c>
      <c r="T19" s="181" t="s">
        <v>491</v>
      </c>
      <c r="U19" s="556"/>
    </row>
    <row r="20" spans="1:21" s="141" customFormat="1">
      <c r="A20" s="704" t="s">
        <v>491</v>
      </c>
      <c r="B20" s="181" t="s">
        <v>491</v>
      </c>
      <c r="C20" s="181" t="s">
        <v>491</v>
      </c>
      <c r="D20" s="181" t="s">
        <v>491</v>
      </c>
      <c r="E20" s="181" t="s">
        <v>491</v>
      </c>
      <c r="F20" s="181" t="s">
        <v>491</v>
      </c>
      <c r="G20" s="181" t="s">
        <v>491</v>
      </c>
      <c r="H20" s="181" t="s">
        <v>491</v>
      </c>
      <c r="I20" s="181" t="s">
        <v>491</v>
      </c>
      <c r="J20" s="181" t="s">
        <v>491</v>
      </c>
      <c r="K20" s="181" t="s">
        <v>491</v>
      </c>
      <c r="L20" s="181" t="s">
        <v>491</v>
      </c>
      <c r="M20" s="181" t="s">
        <v>491</v>
      </c>
      <c r="N20" s="181" t="s">
        <v>491</v>
      </c>
      <c r="O20" s="181" t="s">
        <v>491</v>
      </c>
      <c r="P20" s="181" t="s">
        <v>491</v>
      </c>
      <c r="Q20" s="181" t="s">
        <v>491</v>
      </c>
      <c r="R20" s="181" t="s">
        <v>491</v>
      </c>
      <c r="S20" s="181" t="s">
        <v>491</v>
      </c>
      <c r="T20" s="181" t="s">
        <v>491</v>
      </c>
      <c r="U20" s="556"/>
    </row>
    <row r="21" spans="1:21" s="141" customFormat="1">
      <c r="A21" s="704" t="s">
        <v>491</v>
      </c>
      <c r="B21" s="181" t="s">
        <v>491</v>
      </c>
      <c r="C21" s="181" t="s">
        <v>491</v>
      </c>
      <c r="D21" s="181" t="s">
        <v>491</v>
      </c>
      <c r="E21" s="181" t="s">
        <v>491</v>
      </c>
      <c r="F21" s="181" t="s">
        <v>491</v>
      </c>
      <c r="G21" s="181" t="s">
        <v>491</v>
      </c>
      <c r="H21" s="181" t="s">
        <v>491</v>
      </c>
      <c r="I21" s="181" t="s">
        <v>491</v>
      </c>
      <c r="J21" s="181" t="s">
        <v>491</v>
      </c>
      <c r="K21" s="181" t="s">
        <v>491</v>
      </c>
      <c r="L21" s="181" t="s">
        <v>491</v>
      </c>
      <c r="M21" s="181" t="s">
        <v>491</v>
      </c>
      <c r="N21" s="181" t="s">
        <v>491</v>
      </c>
      <c r="O21" s="181" t="s">
        <v>491</v>
      </c>
      <c r="P21" s="181" t="s">
        <v>491</v>
      </c>
      <c r="Q21" s="181" t="s">
        <v>491</v>
      </c>
      <c r="R21" s="181" t="s">
        <v>491</v>
      </c>
      <c r="S21" s="181" t="s">
        <v>491</v>
      </c>
      <c r="T21" s="181" t="s">
        <v>491</v>
      </c>
      <c r="U21" s="556"/>
    </row>
    <row r="22" spans="1:21" s="141" customFormat="1">
      <c r="A22" s="704" t="s">
        <v>491</v>
      </c>
      <c r="B22" s="181" t="s">
        <v>491</v>
      </c>
      <c r="C22" s="181" t="s">
        <v>491</v>
      </c>
      <c r="D22" s="181" t="s">
        <v>491</v>
      </c>
      <c r="E22" s="181" t="s">
        <v>491</v>
      </c>
      <c r="F22" s="181" t="s">
        <v>491</v>
      </c>
      <c r="G22" s="181" t="s">
        <v>491</v>
      </c>
      <c r="H22" s="181" t="s">
        <v>491</v>
      </c>
      <c r="I22" s="181" t="s">
        <v>491</v>
      </c>
      <c r="J22" s="181" t="s">
        <v>491</v>
      </c>
      <c r="K22" s="181" t="s">
        <v>491</v>
      </c>
      <c r="L22" s="181" t="s">
        <v>491</v>
      </c>
      <c r="M22" s="181" t="s">
        <v>491</v>
      </c>
      <c r="N22" s="181" t="s">
        <v>491</v>
      </c>
      <c r="O22" s="181" t="s">
        <v>491</v>
      </c>
      <c r="P22" s="181" t="s">
        <v>491</v>
      </c>
      <c r="Q22" s="181" t="s">
        <v>491</v>
      </c>
      <c r="R22" s="181" t="s">
        <v>491</v>
      </c>
      <c r="S22" s="181" t="s">
        <v>491</v>
      </c>
      <c r="T22" s="181" t="s">
        <v>491</v>
      </c>
      <c r="U22" s="556"/>
    </row>
    <row r="23" spans="1:21" s="141" customFormat="1">
      <c r="A23" s="704" t="s">
        <v>491</v>
      </c>
      <c r="B23" s="181" t="s">
        <v>491</v>
      </c>
      <c r="C23" s="181" t="s">
        <v>491</v>
      </c>
      <c r="D23" s="181" t="s">
        <v>491</v>
      </c>
      <c r="E23" s="181" t="s">
        <v>491</v>
      </c>
      <c r="F23" s="181" t="s">
        <v>491</v>
      </c>
      <c r="G23" s="181" t="s">
        <v>491</v>
      </c>
      <c r="H23" s="181" t="s">
        <v>491</v>
      </c>
      <c r="I23" s="181" t="s">
        <v>491</v>
      </c>
      <c r="J23" s="181" t="s">
        <v>491</v>
      </c>
      <c r="K23" s="181" t="s">
        <v>491</v>
      </c>
      <c r="L23" s="181" t="s">
        <v>491</v>
      </c>
      <c r="M23" s="181" t="s">
        <v>491</v>
      </c>
      <c r="N23" s="181" t="s">
        <v>491</v>
      </c>
      <c r="O23" s="181" t="s">
        <v>491</v>
      </c>
      <c r="P23" s="181" t="s">
        <v>491</v>
      </c>
      <c r="Q23" s="181" t="s">
        <v>491</v>
      </c>
      <c r="R23" s="181" t="s">
        <v>491</v>
      </c>
      <c r="S23" s="181" t="s">
        <v>491</v>
      </c>
      <c r="T23" s="181" t="s">
        <v>491</v>
      </c>
      <c r="U23" s="556"/>
    </row>
    <row r="24" spans="1:21" s="141" customFormat="1">
      <c r="A24" s="704" t="s">
        <v>491</v>
      </c>
      <c r="B24" s="181" t="s">
        <v>491</v>
      </c>
      <c r="C24" s="181" t="s">
        <v>491</v>
      </c>
      <c r="D24" s="181" t="s">
        <v>491</v>
      </c>
      <c r="E24" s="181" t="s">
        <v>491</v>
      </c>
      <c r="F24" s="181" t="s">
        <v>491</v>
      </c>
      <c r="G24" s="181" t="s">
        <v>491</v>
      </c>
      <c r="H24" s="181" t="s">
        <v>491</v>
      </c>
      <c r="I24" s="181" t="s">
        <v>491</v>
      </c>
      <c r="J24" s="181" t="s">
        <v>491</v>
      </c>
      <c r="K24" s="181" t="s">
        <v>491</v>
      </c>
      <c r="L24" s="181" t="s">
        <v>491</v>
      </c>
      <c r="M24" s="181" t="s">
        <v>491</v>
      </c>
      <c r="N24" s="181" t="s">
        <v>491</v>
      </c>
      <c r="O24" s="181" t="s">
        <v>491</v>
      </c>
      <c r="P24" s="181" t="s">
        <v>491</v>
      </c>
      <c r="Q24" s="181" t="s">
        <v>491</v>
      </c>
      <c r="R24" s="181" t="s">
        <v>491</v>
      </c>
      <c r="S24" s="181" t="s">
        <v>491</v>
      </c>
      <c r="T24" s="181" t="s">
        <v>491</v>
      </c>
      <c r="U24" s="556"/>
    </row>
    <row r="25" spans="1:21" s="141" customFormat="1">
      <c r="A25" s="704" t="s">
        <v>491</v>
      </c>
      <c r="B25" s="181" t="s">
        <v>491</v>
      </c>
      <c r="C25" s="181" t="s">
        <v>491</v>
      </c>
      <c r="D25" s="181" t="s">
        <v>491</v>
      </c>
      <c r="E25" s="181" t="s">
        <v>491</v>
      </c>
      <c r="F25" s="181" t="s">
        <v>491</v>
      </c>
      <c r="G25" s="181" t="s">
        <v>491</v>
      </c>
      <c r="H25" s="181" t="s">
        <v>491</v>
      </c>
      <c r="I25" s="181" t="s">
        <v>491</v>
      </c>
      <c r="J25" s="181" t="s">
        <v>491</v>
      </c>
      <c r="K25" s="181" t="s">
        <v>491</v>
      </c>
      <c r="L25" s="181"/>
      <c r="M25" s="181" t="s">
        <v>491</v>
      </c>
      <c r="N25" s="181" t="s">
        <v>491</v>
      </c>
      <c r="O25" s="181" t="s">
        <v>491</v>
      </c>
      <c r="P25" s="181" t="s">
        <v>491</v>
      </c>
      <c r="Q25" s="181" t="s">
        <v>491</v>
      </c>
      <c r="R25" s="181" t="s">
        <v>491</v>
      </c>
      <c r="S25" s="181" t="s">
        <v>491</v>
      </c>
      <c r="T25" s="181" t="s">
        <v>491</v>
      </c>
      <c r="U25" s="556"/>
    </row>
    <row r="26" spans="1:21" s="141" customFormat="1">
      <c r="A26" s="704" t="s">
        <v>491</v>
      </c>
      <c r="B26" s="181" t="s">
        <v>491</v>
      </c>
      <c r="C26" s="181" t="s">
        <v>491</v>
      </c>
      <c r="D26" s="181" t="s">
        <v>491</v>
      </c>
      <c r="E26" s="181" t="s">
        <v>491</v>
      </c>
      <c r="F26" s="181" t="s">
        <v>491</v>
      </c>
      <c r="G26" s="181" t="s">
        <v>491</v>
      </c>
      <c r="H26" s="181" t="s">
        <v>491</v>
      </c>
      <c r="I26" s="181" t="s">
        <v>491</v>
      </c>
      <c r="J26" s="181" t="s">
        <v>491</v>
      </c>
      <c r="K26" s="181" t="s">
        <v>491</v>
      </c>
      <c r="L26" s="181" t="s">
        <v>491</v>
      </c>
      <c r="M26" s="181" t="s">
        <v>491</v>
      </c>
      <c r="N26" s="181" t="s">
        <v>491</v>
      </c>
      <c r="O26" s="181" t="s">
        <v>491</v>
      </c>
      <c r="P26" s="181" t="s">
        <v>491</v>
      </c>
      <c r="Q26" s="181" t="s">
        <v>491</v>
      </c>
      <c r="R26" s="181" t="s">
        <v>491</v>
      </c>
      <c r="S26" s="181" t="s">
        <v>491</v>
      </c>
      <c r="T26" s="181" t="s">
        <v>491</v>
      </c>
      <c r="U26" s="556"/>
    </row>
    <row r="27" spans="1:21" s="141" customFormat="1">
      <c r="A27" s="704" t="s">
        <v>491</v>
      </c>
      <c r="B27" s="181" t="s">
        <v>491</v>
      </c>
      <c r="C27" s="181" t="s">
        <v>491</v>
      </c>
      <c r="D27" s="181" t="s">
        <v>491</v>
      </c>
      <c r="E27" s="181" t="s">
        <v>491</v>
      </c>
      <c r="F27" s="181" t="s">
        <v>491</v>
      </c>
      <c r="G27" s="181" t="s">
        <v>491</v>
      </c>
      <c r="H27" s="181" t="s">
        <v>491</v>
      </c>
      <c r="I27" s="181" t="s">
        <v>491</v>
      </c>
      <c r="J27" s="181" t="s">
        <v>491</v>
      </c>
      <c r="K27" s="181" t="s">
        <v>491</v>
      </c>
      <c r="L27" s="181" t="s">
        <v>491</v>
      </c>
      <c r="M27" s="181" t="s">
        <v>491</v>
      </c>
      <c r="N27" s="181" t="s">
        <v>491</v>
      </c>
      <c r="O27" s="181" t="s">
        <v>491</v>
      </c>
      <c r="P27" s="181" t="s">
        <v>491</v>
      </c>
      <c r="Q27" s="181" t="s">
        <v>491</v>
      </c>
      <c r="R27" s="181" t="s">
        <v>491</v>
      </c>
      <c r="S27" s="181" t="s">
        <v>491</v>
      </c>
      <c r="T27" s="181" t="s">
        <v>491</v>
      </c>
      <c r="U27" s="556"/>
    </row>
    <row r="28" spans="1:21" s="141" customFormat="1">
      <c r="A28" s="704" t="s">
        <v>491</v>
      </c>
      <c r="B28" s="181" t="s">
        <v>491</v>
      </c>
      <c r="C28" s="181" t="s">
        <v>491</v>
      </c>
      <c r="D28" s="181" t="s">
        <v>491</v>
      </c>
      <c r="E28" s="181" t="s">
        <v>491</v>
      </c>
      <c r="F28" s="181" t="s">
        <v>491</v>
      </c>
      <c r="G28" s="181" t="s">
        <v>491</v>
      </c>
      <c r="H28" s="181" t="s">
        <v>491</v>
      </c>
      <c r="I28" s="181" t="s">
        <v>491</v>
      </c>
      <c r="J28" s="181" t="s">
        <v>491</v>
      </c>
      <c r="K28" s="181" t="s">
        <v>491</v>
      </c>
      <c r="L28" s="181" t="s">
        <v>491</v>
      </c>
      <c r="M28" s="181" t="s">
        <v>491</v>
      </c>
      <c r="N28" s="181" t="s">
        <v>491</v>
      </c>
      <c r="O28" s="181" t="s">
        <v>491</v>
      </c>
      <c r="P28" s="181" t="s">
        <v>491</v>
      </c>
      <c r="Q28" s="181" t="s">
        <v>491</v>
      </c>
      <c r="R28" s="181" t="s">
        <v>491</v>
      </c>
      <c r="S28" s="181" t="s">
        <v>491</v>
      </c>
      <c r="T28" s="181" t="s">
        <v>491</v>
      </c>
      <c r="U28" s="556"/>
    </row>
    <row r="29" spans="1:21" s="556" customFormat="1">
      <c r="A29" s="714" t="str">
        <f>'Tabelle 33'!A29</f>
        <v>Anmerkungen. Datengrundlage: Volkshochschul-Statistik 2023; Basis: 822</v>
      </c>
      <c r="B29" s="708"/>
      <c r="C29" s="708"/>
      <c r="D29" s="708"/>
      <c r="E29" s="708"/>
      <c r="F29" s="708"/>
      <c r="G29" s="708"/>
      <c r="H29" s="708"/>
      <c r="I29" s="708"/>
      <c r="J29" s="708"/>
      <c r="K29" s="708"/>
      <c r="L29" s="708"/>
      <c r="M29" s="708"/>
      <c r="N29" s="708"/>
      <c r="O29" s="708"/>
      <c r="P29" s="708"/>
      <c r="Q29" s="708"/>
      <c r="R29" s="708"/>
      <c r="S29" s="708"/>
      <c r="T29" s="708"/>
    </row>
    <row r="30" spans="1:21" s="556" customFormat="1">
      <c r="A30" s="866" t="s">
        <v>466</v>
      </c>
      <c r="B30" s="866"/>
      <c r="C30" s="866"/>
      <c r="D30" s="866"/>
      <c r="E30" s="866"/>
      <c r="F30" s="866"/>
      <c r="G30" s="866"/>
      <c r="H30" s="866"/>
      <c r="I30" s="866"/>
      <c r="J30" s="866"/>
      <c r="K30" s="866"/>
      <c r="L30" s="866"/>
      <c r="M30" s="866"/>
      <c r="N30" s="708"/>
      <c r="O30" s="708"/>
      <c r="P30" s="708"/>
      <c r="Q30" s="708"/>
      <c r="R30" s="708"/>
      <c r="S30" s="708"/>
      <c r="T30" s="708"/>
    </row>
    <row r="31" spans="1:21" s="556" customFormat="1">
      <c r="A31" s="866" t="s">
        <v>515</v>
      </c>
      <c r="B31" s="866"/>
      <c r="C31" s="866"/>
      <c r="D31" s="866"/>
      <c r="E31" s="866"/>
      <c r="F31" s="866"/>
      <c r="G31" s="866"/>
      <c r="H31" s="866"/>
      <c r="I31" s="866"/>
      <c r="J31" s="866"/>
      <c r="K31" s="866"/>
      <c r="L31" s="866"/>
      <c r="M31" s="866"/>
      <c r="N31" s="708"/>
      <c r="O31" s="708"/>
      <c r="P31" s="708"/>
      <c r="Q31" s="708"/>
      <c r="R31" s="708"/>
      <c r="S31" s="708"/>
      <c r="T31" s="708"/>
    </row>
    <row r="32" spans="1:21" s="556" customFormat="1">
      <c r="A32" s="682"/>
      <c r="B32" s="682"/>
      <c r="C32" s="682"/>
      <c r="D32" s="682"/>
      <c r="E32" s="682"/>
      <c r="F32" s="682"/>
      <c r="G32" s="682"/>
      <c r="H32" s="682"/>
      <c r="I32" s="682"/>
      <c r="J32" s="682"/>
      <c r="K32" s="682"/>
      <c r="L32" s="682"/>
      <c r="M32" s="682"/>
      <c r="N32" s="708"/>
      <c r="O32" s="708"/>
      <c r="P32" s="708"/>
      <c r="Q32" s="708"/>
      <c r="R32" s="708"/>
      <c r="S32" s="708"/>
      <c r="T32" s="708"/>
    </row>
    <row r="33" spans="1:8" s="556" customFormat="1">
      <c r="A33" s="547" t="s">
        <v>545</v>
      </c>
      <c r="B33" s="545"/>
      <c r="C33" s="545"/>
      <c r="D33" s="545"/>
      <c r="E33" s="545"/>
      <c r="F33" s="545"/>
    </row>
    <row r="34" spans="1:8" s="556" customFormat="1">
      <c r="A34" s="547" t="s">
        <v>546</v>
      </c>
      <c r="B34" s="545"/>
      <c r="C34" s="545"/>
      <c r="D34" s="545"/>
      <c r="E34" s="545"/>
      <c r="F34" s="775" t="s">
        <v>541</v>
      </c>
      <c r="G34" s="775"/>
      <c r="H34" s="775"/>
    </row>
    <row r="35" spans="1:8" s="402" customFormat="1">
      <c r="A35" s="548"/>
      <c r="B35" s="545"/>
      <c r="C35" s="545"/>
      <c r="D35" s="545"/>
      <c r="E35" s="545"/>
      <c r="F35" s="545"/>
    </row>
    <row r="36" spans="1:8" s="402" customFormat="1">
      <c r="A36" s="766" t="s">
        <v>547</v>
      </c>
      <c r="B36" s="766"/>
      <c r="C36" s="766"/>
      <c r="D36" s="766"/>
      <c r="E36" s="766"/>
      <c r="F36" s="545"/>
    </row>
  </sheetData>
  <mergeCells count="30">
    <mergeCell ref="N4:N6"/>
    <mergeCell ref="O4:O6"/>
    <mergeCell ref="P4:P6"/>
    <mergeCell ref="R4:R6"/>
    <mergeCell ref="S4:S6"/>
    <mergeCell ref="T4:T6"/>
    <mergeCell ref="A30:M30"/>
    <mergeCell ref="A36:E36"/>
    <mergeCell ref="F34:H34"/>
    <mergeCell ref="Q4:Q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A31:M31"/>
    <mergeCell ref="K4:K6"/>
    <mergeCell ref="L4:L6"/>
    <mergeCell ref="M4:M6"/>
    <mergeCell ref="H4:H6"/>
    <mergeCell ref="I4:I6"/>
    <mergeCell ref="J4:J6"/>
    <mergeCell ref="F4:F6"/>
    <mergeCell ref="G4:G6"/>
    <mergeCell ref="E4:E6"/>
    <mergeCell ref="D4:D6"/>
  </mergeCells>
  <hyperlinks>
    <hyperlink ref="F34" r:id="rId1" xr:uid="{9E542FD5-D0C8-4342-BF26-B1D08039F3CB}"/>
    <hyperlink ref="F34:H34" r:id="rId2" display="http://dx.doi.org/10.4232/1.14582 " xr:uid="{DD750568-3B2A-4200-9773-05EF167FF247}"/>
    <hyperlink ref="A36" r:id="rId3" display="Publikation und Tabellen stehen unter der Lizenz CC BY-SA DEED 4.0." xr:uid="{1862EC33-EF75-4BC3-8152-5CB462A8779D}"/>
    <hyperlink ref="A36:E36" r:id="rId4" display="Die Tabellen stehen unter der Lizenz CC BY-SA DEED 4.0." xr:uid="{0D310949-B001-47DF-A9C2-163C22DCBADF}"/>
  </hyperlinks>
  <pageMargins left="0.7" right="0.7" top="0.78740157499999996" bottom="0.78740157499999996" header="0.3" footer="0.3"/>
  <pageSetup paperSize="9" scale="67" orientation="landscape" r:id="rId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E8C4-E355-456C-8B6F-4300765D3133}">
  <sheetPr>
    <pageSetUpPr fitToPage="1"/>
  </sheetPr>
  <dimension ref="A1:Z34"/>
  <sheetViews>
    <sheetView view="pageBreakPreview" zoomScaleNormal="100" zoomScaleSheetLayoutView="100" workbookViewId="0">
      <selection activeCell="A34" sqref="A34:E34"/>
    </sheetView>
  </sheetViews>
  <sheetFormatPr baseColWidth="10" defaultRowHeight="12.75"/>
  <cols>
    <col min="1" max="1" width="11.42578125" style="20"/>
    <col min="2" max="4" width="9.7109375" style="20" customWidth="1"/>
    <col min="5" max="5" width="8.28515625" style="20" customWidth="1"/>
    <col min="6" max="6" width="8.85546875" style="20" customWidth="1"/>
    <col min="7" max="7" width="9.140625" style="20" customWidth="1"/>
    <col min="8" max="8" width="8.28515625" style="20" customWidth="1"/>
    <col min="9" max="9" width="8.85546875" style="20" customWidth="1"/>
    <col min="10" max="10" width="9.140625" style="20" customWidth="1"/>
    <col min="11" max="11" width="8.28515625" style="20" customWidth="1"/>
    <col min="12" max="12" width="8.85546875" style="20" customWidth="1"/>
    <col min="13" max="13" width="9.140625" style="20" customWidth="1"/>
    <col min="14" max="14" width="8.28515625" style="20" customWidth="1"/>
    <col min="15" max="15" width="8.85546875" style="20" customWidth="1"/>
    <col min="16" max="16" width="9.140625" style="20" customWidth="1"/>
    <col min="17" max="17" width="8.28515625" style="20" customWidth="1"/>
    <col min="18" max="18" width="8.85546875" style="20" customWidth="1"/>
    <col min="19" max="19" width="9.140625" style="20" customWidth="1"/>
    <col min="20" max="20" width="8.28515625" style="20" customWidth="1"/>
    <col min="21" max="21" width="8.85546875" style="20" customWidth="1"/>
    <col min="22" max="22" width="9.140625" style="20" customWidth="1"/>
    <col min="23" max="23" width="8.28515625" style="20" customWidth="1"/>
    <col min="24" max="24" width="8.85546875" style="20" customWidth="1"/>
    <col min="25" max="25" width="9.140625" style="20" customWidth="1"/>
    <col min="26" max="26" width="2.7109375" style="402" customWidth="1"/>
    <col min="27" max="16384" width="11.42578125" style="20"/>
  </cols>
  <sheetData>
    <row r="1" spans="1:26" s="402" customFormat="1" ht="39.950000000000003" customHeight="1" thickBot="1">
      <c r="A1" s="709" t="str">
        <f>"Tabelle 36: Zeitreihen IV (Anteile der Kurse nach Programmbereichen) ab " &amp;A7</f>
        <v>Tabelle 36: Zeitreihen IV (Anteile der Kurse nach Programmbereichen) ab 2018</v>
      </c>
    </row>
    <row r="2" spans="1:26" ht="42.75" customHeight="1">
      <c r="A2" s="1095" t="s">
        <v>324</v>
      </c>
      <c r="B2" s="1139" t="s">
        <v>516</v>
      </c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  <c r="O2" s="1140"/>
      <c r="P2" s="1140"/>
      <c r="Q2" s="1140"/>
      <c r="R2" s="1140"/>
      <c r="S2" s="1140"/>
      <c r="T2" s="1140"/>
      <c r="U2" s="1140"/>
      <c r="V2" s="1140"/>
      <c r="W2" s="1140"/>
      <c r="X2" s="1140"/>
      <c r="Y2" s="1142"/>
    </row>
    <row r="3" spans="1:26" ht="45" customHeight="1">
      <c r="A3" s="1096"/>
      <c r="B3" s="1106" t="s">
        <v>24</v>
      </c>
      <c r="C3" s="1105"/>
      <c r="D3" s="1151"/>
      <c r="E3" s="1106" t="s">
        <v>517</v>
      </c>
      <c r="F3" s="1105"/>
      <c r="G3" s="1105"/>
      <c r="H3" s="1105"/>
      <c r="I3" s="1105"/>
      <c r="J3" s="1105"/>
      <c r="K3" s="1105"/>
      <c r="L3" s="1105"/>
      <c r="M3" s="1105"/>
      <c r="N3" s="1105"/>
      <c r="O3" s="1105"/>
      <c r="P3" s="1105"/>
      <c r="Q3" s="1105"/>
      <c r="R3" s="1105"/>
      <c r="S3" s="1105"/>
      <c r="T3" s="1105"/>
      <c r="U3" s="1105"/>
      <c r="V3" s="1105"/>
      <c r="W3" s="1105"/>
      <c r="X3" s="1105"/>
      <c r="Y3" s="1107"/>
    </row>
    <row r="4" spans="1:26" ht="40.5" customHeight="1">
      <c r="A4" s="1096"/>
      <c r="B4" s="1113"/>
      <c r="C4" s="1114"/>
      <c r="D4" s="1115"/>
      <c r="E4" s="1101" t="s">
        <v>89</v>
      </c>
      <c r="F4" s="1102"/>
      <c r="G4" s="1143"/>
      <c r="H4" s="1101" t="s">
        <v>113</v>
      </c>
      <c r="I4" s="1102"/>
      <c r="J4" s="1143"/>
      <c r="K4" s="1101" t="s">
        <v>19</v>
      </c>
      <c r="L4" s="1102"/>
      <c r="M4" s="1143"/>
      <c r="N4" s="1101" t="s">
        <v>20</v>
      </c>
      <c r="O4" s="1102"/>
      <c r="P4" s="1102"/>
      <c r="Q4" s="1101" t="s">
        <v>327</v>
      </c>
      <c r="R4" s="1102"/>
      <c r="S4" s="1143"/>
      <c r="T4" s="1101" t="s">
        <v>38</v>
      </c>
      <c r="U4" s="1102"/>
      <c r="V4" s="1143"/>
      <c r="W4" s="1102" t="s">
        <v>39</v>
      </c>
      <c r="X4" s="1102"/>
      <c r="Y4" s="1103"/>
    </row>
    <row r="5" spans="1:26" ht="12.75" customHeight="1">
      <c r="A5" s="1096"/>
      <c r="B5" s="1087" t="s">
        <v>6</v>
      </c>
      <c r="C5" s="1087" t="s">
        <v>40</v>
      </c>
      <c r="D5" s="1087" t="s">
        <v>21</v>
      </c>
      <c r="E5" s="1087" t="s">
        <v>518</v>
      </c>
      <c r="F5" s="1087" t="s">
        <v>519</v>
      </c>
      <c r="G5" s="1087" t="s">
        <v>520</v>
      </c>
      <c r="H5" s="1087" t="s">
        <v>518</v>
      </c>
      <c r="I5" s="1087" t="s">
        <v>519</v>
      </c>
      <c r="J5" s="1087" t="s">
        <v>520</v>
      </c>
      <c r="K5" s="1087" t="s">
        <v>518</v>
      </c>
      <c r="L5" s="1087" t="s">
        <v>519</v>
      </c>
      <c r="M5" s="1087" t="s">
        <v>520</v>
      </c>
      <c r="N5" s="1087" t="s">
        <v>518</v>
      </c>
      <c r="O5" s="1087" t="s">
        <v>519</v>
      </c>
      <c r="P5" s="1087" t="s">
        <v>520</v>
      </c>
      <c r="Q5" s="1147" t="s">
        <v>518</v>
      </c>
      <c r="R5" s="1087" t="s">
        <v>519</v>
      </c>
      <c r="S5" s="1147" t="s">
        <v>520</v>
      </c>
      <c r="T5" s="1087" t="s">
        <v>518</v>
      </c>
      <c r="U5" s="1087" t="s">
        <v>519</v>
      </c>
      <c r="V5" s="1087" t="s">
        <v>520</v>
      </c>
      <c r="W5" s="1147" t="s">
        <v>518</v>
      </c>
      <c r="X5" s="1087" t="s">
        <v>519</v>
      </c>
      <c r="Y5" s="1149" t="s">
        <v>520</v>
      </c>
    </row>
    <row r="6" spans="1:26" ht="21.75" customHeight="1">
      <c r="A6" s="1109"/>
      <c r="B6" s="1127"/>
      <c r="C6" s="1127"/>
      <c r="D6" s="1127"/>
      <c r="E6" s="1127"/>
      <c r="F6" s="1127"/>
      <c r="G6" s="1127"/>
      <c r="H6" s="1127"/>
      <c r="I6" s="1127"/>
      <c r="J6" s="1127"/>
      <c r="K6" s="1127"/>
      <c r="L6" s="1127"/>
      <c r="M6" s="1127"/>
      <c r="N6" s="1127"/>
      <c r="O6" s="1127"/>
      <c r="P6" s="1127"/>
      <c r="Q6" s="1148"/>
      <c r="R6" s="1127"/>
      <c r="S6" s="1148"/>
      <c r="T6" s="1127"/>
      <c r="U6" s="1127"/>
      <c r="V6" s="1127"/>
      <c r="W6" s="1148"/>
      <c r="X6" s="1127"/>
      <c r="Y6" s="1150"/>
    </row>
    <row r="7" spans="1:26" s="141" customFormat="1">
      <c r="A7" s="704">
        <v>2018</v>
      </c>
      <c r="B7" s="181">
        <v>552329</v>
      </c>
      <c r="C7" s="181">
        <v>16769067</v>
      </c>
      <c r="D7" s="181">
        <v>6117374</v>
      </c>
      <c r="E7" s="715">
        <v>6.3960000000000003E-2</v>
      </c>
      <c r="F7" s="715">
        <v>3.0710000000000001E-2</v>
      </c>
      <c r="G7" s="715">
        <v>8.8029999999999997E-2</v>
      </c>
      <c r="H7" s="715">
        <v>0.15631</v>
      </c>
      <c r="I7" s="715">
        <v>8.7940000000000004E-2</v>
      </c>
      <c r="J7" s="715">
        <v>0.13741999999999999</v>
      </c>
      <c r="K7" s="715">
        <v>0.34299000000000002</v>
      </c>
      <c r="L7" s="715">
        <v>0.16616</v>
      </c>
      <c r="M7" s="715">
        <v>0.36397000000000002</v>
      </c>
      <c r="N7" s="715">
        <v>0.33057999999999998</v>
      </c>
      <c r="O7" s="715">
        <v>0.56488000000000005</v>
      </c>
      <c r="P7" s="715">
        <v>0.33017000000000002</v>
      </c>
      <c r="Q7" s="715">
        <v>8.2119999999999999E-2</v>
      </c>
      <c r="R7" s="715">
        <v>7.1910000000000002E-2</v>
      </c>
      <c r="S7" s="715">
        <v>6.0720000000000003E-2</v>
      </c>
      <c r="T7" s="715">
        <v>1.333E-2</v>
      </c>
      <c r="U7" s="715">
        <v>5.3379999999999997E-2</v>
      </c>
      <c r="V7" s="715">
        <v>1.1129999999999999E-2</v>
      </c>
      <c r="W7" s="715">
        <v>1.0710000000000001E-2</v>
      </c>
      <c r="X7" s="715">
        <v>2.503E-2</v>
      </c>
      <c r="Y7" s="715">
        <v>8.5599999999999999E-3</v>
      </c>
      <c r="Z7" s="556"/>
    </row>
    <row r="8" spans="1:26" s="141" customFormat="1">
      <c r="A8" s="704">
        <v>2019</v>
      </c>
      <c r="B8" s="181">
        <v>549810</v>
      </c>
      <c r="C8" s="181">
        <v>16021908</v>
      </c>
      <c r="D8" s="181">
        <v>6090058</v>
      </c>
      <c r="E8" s="715">
        <v>6.5879999999999994E-2</v>
      </c>
      <c r="F8" s="715">
        <v>3.092E-2</v>
      </c>
      <c r="G8" s="715">
        <v>9.3619999999999995E-2</v>
      </c>
      <c r="H8" s="715">
        <v>0.15953000000000001</v>
      </c>
      <c r="I8" s="715">
        <v>9.2090000000000005E-2</v>
      </c>
      <c r="J8" s="715">
        <v>0.14366000000000001</v>
      </c>
      <c r="K8" s="715">
        <v>0.34997</v>
      </c>
      <c r="L8" s="715">
        <v>0.17588000000000001</v>
      </c>
      <c r="M8" s="715">
        <v>0.37268000000000001</v>
      </c>
      <c r="N8" s="715">
        <v>0.32252999999999998</v>
      </c>
      <c r="O8" s="715">
        <v>0.55984</v>
      </c>
      <c r="P8" s="715">
        <v>0.31380000000000002</v>
      </c>
      <c r="Q8" s="715">
        <v>8.1079999999999999E-2</v>
      </c>
      <c r="R8" s="715">
        <v>6.9129999999999997E-2</v>
      </c>
      <c r="S8" s="715">
        <v>5.8130000000000001E-2</v>
      </c>
      <c r="T8" s="715">
        <v>1.026E-2</v>
      </c>
      <c r="U8" s="715">
        <v>4.5170000000000002E-2</v>
      </c>
      <c r="V8" s="715">
        <v>9.3399999999999993E-3</v>
      </c>
      <c r="W8" s="715">
        <v>1.0749999999999999E-2</v>
      </c>
      <c r="X8" s="715">
        <v>2.6970000000000001E-2</v>
      </c>
      <c r="Y8" s="715">
        <v>8.77E-3</v>
      </c>
      <c r="Z8" s="556"/>
    </row>
    <row r="9" spans="1:26" s="141" customFormat="1">
      <c r="A9" s="704">
        <v>2020</v>
      </c>
      <c r="B9" s="181">
        <v>385428</v>
      </c>
      <c r="C9" s="181">
        <v>9730023</v>
      </c>
      <c r="D9" s="181">
        <v>3663776</v>
      </c>
      <c r="E9" s="715">
        <v>5.5750000000000001E-2</v>
      </c>
      <c r="F9" s="715">
        <v>3.124E-2</v>
      </c>
      <c r="G9" s="715">
        <v>7.4190000000000006E-2</v>
      </c>
      <c r="H9" s="715">
        <v>0.14729</v>
      </c>
      <c r="I9" s="715">
        <v>8.1960000000000005E-2</v>
      </c>
      <c r="J9" s="715">
        <v>0.13048000000000001</v>
      </c>
      <c r="K9" s="715">
        <v>0.33307999999999999</v>
      </c>
      <c r="L9" s="715">
        <v>0.12697</v>
      </c>
      <c r="M9" s="715">
        <v>0.3674</v>
      </c>
      <c r="N9" s="715">
        <v>0.36381000000000002</v>
      </c>
      <c r="O9" s="715">
        <v>0.58115000000000006</v>
      </c>
      <c r="P9" s="715">
        <v>0.35114000000000001</v>
      </c>
      <c r="Q9" s="715">
        <v>7.6160000000000005E-2</v>
      </c>
      <c r="R9" s="715">
        <v>7.9390000000000002E-2</v>
      </c>
      <c r="S9" s="715">
        <v>5.6189999999999997E-2</v>
      </c>
      <c r="T9" s="715">
        <v>1.21E-2</v>
      </c>
      <c r="U9" s="715">
        <v>6.9070000000000006E-2</v>
      </c>
      <c r="V9" s="715">
        <v>1.0999999999999999E-2</v>
      </c>
      <c r="W9" s="715">
        <v>1.1809999999999999E-2</v>
      </c>
      <c r="X9" s="715">
        <v>3.0210000000000001E-2</v>
      </c>
      <c r="Y9" s="715">
        <v>9.5999999999999992E-3</v>
      </c>
      <c r="Z9" s="556"/>
    </row>
    <row r="10" spans="1:26" s="141" customFormat="1">
      <c r="A10" s="704">
        <v>2021</v>
      </c>
      <c r="B10" s="181">
        <v>296162</v>
      </c>
      <c r="C10" s="181">
        <v>9191411</v>
      </c>
      <c r="D10" s="181">
        <v>2553670</v>
      </c>
      <c r="E10" s="715">
        <v>6.9099999999999995E-2</v>
      </c>
      <c r="F10" s="715">
        <v>3.4470000000000001E-2</v>
      </c>
      <c r="G10" s="715">
        <v>9.5210000000000003E-2</v>
      </c>
      <c r="H10" s="715">
        <v>0.14666000000000001</v>
      </c>
      <c r="I10" s="715">
        <v>7.528E-2</v>
      </c>
      <c r="J10" s="715">
        <v>0.13025</v>
      </c>
      <c r="K10" s="715">
        <v>0.30325000000000002</v>
      </c>
      <c r="L10" s="715">
        <v>0.12478</v>
      </c>
      <c r="M10" s="715">
        <v>0.32228000000000001</v>
      </c>
      <c r="N10" s="715">
        <v>0.3629</v>
      </c>
      <c r="O10" s="715">
        <v>0.57703000000000004</v>
      </c>
      <c r="P10" s="715">
        <v>0.35536000000000001</v>
      </c>
      <c r="Q10" s="715">
        <v>8.2530000000000006E-2</v>
      </c>
      <c r="R10" s="715">
        <v>7.3520000000000002E-2</v>
      </c>
      <c r="S10" s="715">
        <v>6.3880000000000006E-2</v>
      </c>
      <c r="T10" s="715">
        <v>2.155E-2</v>
      </c>
      <c r="U10" s="715">
        <v>8.0119999999999997E-2</v>
      </c>
      <c r="V10" s="715">
        <v>2.078E-2</v>
      </c>
      <c r="W10" s="715">
        <v>1.4019999999999999E-2</v>
      </c>
      <c r="X10" s="715">
        <v>3.4799999999999998E-2</v>
      </c>
      <c r="Y10" s="715">
        <v>1.2239999999999999E-2</v>
      </c>
      <c r="Z10" s="556"/>
    </row>
    <row r="11" spans="1:26" s="141" customFormat="1">
      <c r="A11" s="704">
        <v>2022</v>
      </c>
      <c r="B11" s="181">
        <v>434583</v>
      </c>
      <c r="C11" s="181">
        <v>13318794</v>
      </c>
      <c r="D11" s="181">
        <v>4187693</v>
      </c>
      <c r="E11" s="715">
        <v>6.88E-2</v>
      </c>
      <c r="F11" s="715">
        <v>3.0169999999999999E-2</v>
      </c>
      <c r="G11" s="715">
        <v>9.2399999999999996E-2</v>
      </c>
      <c r="H11" s="715">
        <v>0.15981999999999999</v>
      </c>
      <c r="I11" s="715">
        <v>8.4690000000000001E-2</v>
      </c>
      <c r="J11" s="715">
        <v>0.13969000000000001</v>
      </c>
      <c r="K11" s="715">
        <v>0.33074999999999999</v>
      </c>
      <c r="L11" s="715">
        <v>0.15107000000000001</v>
      </c>
      <c r="M11" s="715">
        <v>0.33544000000000002</v>
      </c>
      <c r="N11" s="715">
        <v>0.33994999999999997</v>
      </c>
      <c r="O11" s="715">
        <v>0.59080999999999995</v>
      </c>
      <c r="P11" s="715">
        <v>0.35461999999999999</v>
      </c>
      <c r="Q11" s="715">
        <v>7.1790000000000007E-2</v>
      </c>
      <c r="R11" s="715">
        <v>5.5890000000000002E-2</v>
      </c>
      <c r="S11" s="715">
        <v>5.024E-2</v>
      </c>
      <c r="T11" s="715">
        <v>1.592E-2</v>
      </c>
      <c r="U11" s="715">
        <v>5.7049999999999997E-2</v>
      </c>
      <c r="V11" s="715">
        <v>1.583E-2</v>
      </c>
      <c r="W11" s="715">
        <v>1.2970000000000001E-2</v>
      </c>
      <c r="X11" s="715">
        <v>3.032E-2</v>
      </c>
      <c r="Y11" s="715">
        <v>1.1780000000000001E-2</v>
      </c>
      <c r="Z11" s="556"/>
    </row>
    <row r="12" spans="1:26" s="141" customFormat="1">
      <c r="A12" s="704">
        <v>2023</v>
      </c>
      <c r="B12" s="181">
        <v>477589</v>
      </c>
      <c r="C12" s="181">
        <v>14512614</v>
      </c>
      <c r="D12" s="181">
        <v>5118720</v>
      </c>
      <c r="E12" s="715">
        <v>6.8449999999999997E-2</v>
      </c>
      <c r="F12" s="715">
        <v>2.877E-2</v>
      </c>
      <c r="G12" s="715">
        <v>9.214E-2</v>
      </c>
      <c r="H12" s="715">
        <v>0.16375999999999999</v>
      </c>
      <c r="I12" s="715">
        <v>8.4870000000000001E-2</v>
      </c>
      <c r="J12" s="715">
        <v>0.14065</v>
      </c>
      <c r="K12" s="715">
        <v>0.33526</v>
      </c>
      <c r="L12" s="715">
        <v>0.15276000000000001</v>
      </c>
      <c r="M12" s="715">
        <v>0.33828000000000003</v>
      </c>
      <c r="N12" s="715">
        <v>0.33474999999999999</v>
      </c>
      <c r="O12" s="715">
        <v>0.60335000000000005</v>
      </c>
      <c r="P12" s="715">
        <v>0.35504000000000002</v>
      </c>
      <c r="Q12" s="715">
        <v>6.8970000000000004E-2</v>
      </c>
      <c r="R12" s="715">
        <v>5.1270000000000003E-2</v>
      </c>
      <c r="S12" s="715">
        <v>4.7579999999999997E-2</v>
      </c>
      <c r="T12" s="715">
        <v>1.5570000000000001E-2</v>
      </c>
      <c r="U12" s="715">
        <v>5.16E-2</v>
      </c>
      <c r="V12" s="715">
        <v>1.502E-2</v>
      </c>
      <c r="W12" s="715">
        <v>1.324E-2</v>
      </c>
      <c r="X12" s="715">
        <v>2.7390000000000001E-2</v>
      </c>
      <c r="Y12" s="715">
        <v>1.129E-2</v>
      </c>
      <c r="Z12" s="556"/>
    </row>
    <row r="13" spans="1:26" s="141" customFormat="1">
      <c r="A13" s="704" t="s">
        <v>491</v>
      </c>
      <c r="B13" s="181" t="s">
        <v>491</v>
      </c>
      <c r="C13" s="181" t="s">
        <v>491</v>
      </c>
      <c r="D13" s="181" t="s">
        <v>491</v>
      </c>
      <c r="E13" s="715" t="s">
        <v>491</v>
      </c>
      <c r="F13" s="715" t="s">
        <v>491</v>
      </c>
      <c r="G13" s="715" t="s">
        <v>491</v>
      </c>
      <c r="H13" s="715" t="s">
        <v>491</v>
      </c>
      <c r="I13" s="715" t="s">
        <v>491</v>
      </c>
      <c r="J13" s="715" t="s">
        <v>491</v>
      </c>
      <c r="K13" s="715" t="s">
        <v>491</v>
      </c>
      <c r="L13" s="715" t="s">
        <v>491</v>
      </c>
      <c r="M13" s="715" t="s">
        <v>491</v>
      </c>
      <c r="N13" s="715" t="s">
        <v>491</v>
      </c>
      <c r="O13" s="715" t="s">
        <v>491</v>
      </c>
      <c r="P13" s="715" t="s">
        <v>491</v>
      </c>
      <c r="Q13" s="715" t="s">
        <v>491</v>
      </c>
      <c r="R13" s="715" t="s">
        <v>491</v>
      </c>
      <c r="S13" s="715" t="s">
        <v>491</v>
      </c>
      <c r="T13" s="715" t="s">
        <v>491</v>
      </c>
      <c r="U13" s="715" t="s">
        <v>491</v>
      </c>
      <c r="V13" s="715" t="s">
        <v>491</v>
      </c>
      <c r="W13" s="715" t="s">
        <v>491</v>
      </c>
      <c r="X13" s="715" t="s">
        <v>491</v>
      </c>
      <c r="Y13" s="715" t="s">
        <v>491</v>
      </c>
      <c r="Z13" s="556"/>
    </row>
    <row r="14" spans="1:26" s="141" customFormat="1">
      <c r="A14" s="704" t="s">
        <v>491</v>
      </c>
      <c r="B14" s="181" t="s">
        <v>491</v>
      </c>
      <c r="C14" s="181" t="s">
        <v>491</v>
      </c>
      <c r="D14" s="181" t="s">
        <v>491</v>
      </c>
      <c r="E14" s="715" t="s">
        <v>491</v>
      </c>
      <c r="F14" s="715" t="s">
        <v>491</v>
      </c>
      <c r="G14" s="715" t="s">
        <v>491</v>
      </c>
      <c r="H14" s="715" t="s">
        <v>491</v>
      </c>
      <c r="I14" s="715" t="s">
        <v>491</v>
      </c>
      <c r="J14" s="715" t="s">
        <v>491</v>
      </c>
      <c r="K14" s="715" t="s">
        <v>491</v>
      </c>
      <c r="L14" s="715" t="s">
        <v>491</v>
      </c>
      <c r="M14" s="715" t="s">
        <v>491</v>
      </c>
      <c r="N14" s="715" t="s">
        <v>491</v>
      </c>
      <c r="O14" s="715" t="s">
        <v>491</v>
      </c>
      <c r="P14" s="715" t="s">
        <v>491</v>
      </c>
      <c r="Q14" s="715" t="s">
        <v>491</v>
      </c>
      <c r="R14" s="715" t="s">
        <v>491</v>
      </c>
      <c r="S14" s="715" t="s">
        <v>491</v>
      </c>
      <c r="T14" s="715" t="s">
        <v>491</v>
      </c>
      <c r="U14" s="715" t="s">
        <v>491</v>
      </c>
      <c r="V14" s="715" t="s">
        <v>491</v>
      </c>
      <c r="W14" s="715" t="s">
        <v>491</v>
      </c>
      <c r="X14" s="715" t="s">
        <v>491</v>
      </c>
      <c r="Y14" s="715" t="s">
        <v>491</v>
      </c>
      <c r="Z14" s="556"/>
    </row>
    <row r="15" spans="1:26" s="141" customFormat="1">
      <c r="A15" s="704" t="s">
        <v>491</v>
      </c>
      <c r="B15" s="181" t="s">
        <v>491</v>
      </c>
      <c r="C15" s="181" t="s">
        <v>491</v>
      </c>
      <c r="D15" s="181" t="s">
        <v>491</v>
      </c>
      <c r="E15" s="715" t="s">
        <v>491</v>
      </c>
      <c r="F15" s="715" t="s">
        <v>491</v>
      </c>
      <c r="G15" s="715" t="s">
        <v>491</v>
      </c>
      <c r="H15" s="715" t="s">
        <v>491</v>
      </c>
      <c r="I15" s="715" t="s">
        <v>491</v>
      </c>
      <c r="J15" s="715" t="s">
        <v>491</v>
      </c>
      <c r="K15" s="715" t="s">
        <v>491</v>
      </c>
      <c r="L15" s="715" t="s">
        <v>491</v>
      </c>
      <c r="M15" s="715" t="s">
        <v>491</v>
      </c>
      <c r="N15" s="715" t="s">
        <v>491</v>
      </c>
      <c r="O15" s="715" t="s">
        <v>491</v>
      </c>
      <c r="P15" s="715" t="s">
        <v>491</v>
      </c>
      <c r="Q15" s="715" t="s">
        <v>491</v>
      </c>
      <c r="R15" s="715" t="s">
        <v>491</v>
      </c>
      <c r="S15" s="715" t="s">
        <v>491</v>
      </c>
      <c r="T15" s="715" t="s">
        <v>491</v>
      </c>
      <c r="U15" s="715" t="s">
        <v>491</v>
      </c>
      <c r="V15" s="715" t="s">
        <v>491</v>
      </c>
      <c r="W15" s="715" t="s">
        <v>491</v>
      </c>
      <c r="X15" s="715" t="s">
        <v>491</v>
      </c>
      <c r="Y15" s="715" t="s">
        <v>491</v>
      </c>
      <c r="Z15" s="556"/>
    </row>
    <row r="16" spans="1:26" s="141" customFormat="1">
      <c r="A16" s="704" t="s">
        <v>491</v>
      </c>
      <c r="B16" s="181" t="s">
        <v>491</v>
      </c>
      <c r="C16" s="181" t="s">
        <v>491</v>
      </c>
      <c r="D16" s="181" t="s">
        <v>491</v>
      </c>
      <c r="E16" s="715" t="s">
        <v>491</v>
      </c>
      <c r="F16" s="715" t="s">
        <v>491</v>
      </c>
      <c r="G16" s="715" t="s">
        <v>491</v>
      </c>
      <c r="H16" s="715" t="s">
        <v>491</v>
      </c>
      <c r="I16" s="715" t="s">
        <v>491</v>
      </c>
      <c r="J16" s="715" t="s">
        <v>491</v>
      </c>
      <c r="K16" s="715" t="s">
        <v>491</v>
      </c>
      <c r="L16" s="715" t="s">
        <v>491</v>
      </c>
      <c r="M16" s="715" t="s">
        <v>491</v>
      </c>
      <c r="N16" s="715" t="s">
        <v>491</v>
      </c>
      <c r="O16" s="715" t="s">
        <v>491</v>
      </c>
      <c r="P16" s="715" t="s">
        <v>491</v>
      </c>
      <c r="Q16" s="715" t="s">
        <v>491</v>
      </c>
      <c r="R16" s="715" t="s">
        <v>491</v>
      </c>
      <c r="S16" s="715" t="s">
        <v>491</v>
      </c>
      <c r="T16" s="715" t="s">
        <v>491</v>
      </c>
      <c r="U16" s="715" t="s">
        <v>491</v>
      </c>
      <c r="V16" s="715" t="s">
        <v>491</v>
      </c>
      <c r="W16" s="715" t="s">
        <v>491</v>
      </c>
      <c r="X16" s="715" t="s">
        <v>491</v>
      </c>
      <c r="Y16" s="715" t="s">
        <v>491</v>
      </c>
      <c r="Z16" s="556"/>
    </row>
    <row r="17" spans="1:26" s="141" customFormat="1">
      <c r="A17" s="704" t="s">
        <v>491</v>
      </c>
      <c r="B17" s="181" t="s">
        <v>491</v>
      </c>
      <c r="C17" s="181" t="s">
        <v>491</v>
      </c>
      <c r="D17" s="181" t="s">
        <v>491</v>
      </c>
      <c r="E17" s="715" t="s">
        <v>491</v>
      </c>
      <c r="F17" s="715" t="s">
        <v>491</v>
      </c>
      <c r="G17" s="715" t="s">
        <v>491</v>
      </c>
      <c r="H17" s="715" t="s">
        <v>491</v>
      </c>
      <c r="I17" s="715" t="s">
        <v>491</v>
      </c>
      <c r="J17" s="715" t="s">
        <v>491</v>
      </c>
      <c r="K17" s="715" t="s">
        <v>491</v>
      </c>
      <c r="L17" s="715" t="s">
        <v>491</v>
      </c>
      <c r="M17" s="715" t="s">
        <v>491</v>
      </c>
      <c r="N17" s="715" t="s">
        <v>491</v>
      </c>
      <c r="O17" s="715" t="s">
        <v>491</v>
      </c>
      <c r="P17" s="715" t="s">
        <v>491</v>
      </c>
      <c r="Q17" s="715" t="s">
        <v>491</v>
      </c>
      <c r="R17" s="715" t="s">
        <v>491</v>
      </c>
      <c r="S17" s="715" t="s">
        <v>491</v>
      </c>
      <c r="T17" s="715" t="s">
        <v>491</v>
      </c>
      <c r="U17" s="715" t="s">
        <v>491</v>
      </c>
      <c r="V17" s="715" t="s">
        <v>491</v>
      </c>
      <c r="W17" s="715" t="s">
        <v>491</v>
      </c>
      <c r="X17" s="715" t="s">
        <v>491</v>
      </c>
      <c r="Y17" s="715" t="s">
        <v>491</v>
      </c>
      <c r="Z17" s="556"/>
    </row>
    <row r="18" spans="1:26" s="141" customFormat="1">
      <c r="A18" s="704" t="s">
        <v>491</v>
      </c>
      <c r="B18" s="181" t="s">
        <v>491</v>
      </c>
      <c r="C18" s="181" t="s">
        <v>491</v>
      </c>
      <c r="D18" s="181" t="s">
        <v>491</v>
      </c>
      <c r="E18" s="715" t="s">
        <v>491</v>
      </c>
      <c r="F18" s="715" t="s">
        <v>491</v>
      </c>
      <c r="G18" s="715" t="s">
        <v>491</v>
      </c>
      <c r="H18" s="715" t="s">
        <v>491</v>
      </c>
      <c r="I18" s="715" t="s">
        <v>491</v>
      </c>
      <c r="J18" s="715" t="s">
        <v>491</v>
      </c>
      <c r="K18" s="715" t="s">
        <v>491</v>
      </c>
      <c r="L18" s="715" t="s">
        <v>491</v>
      </c>
      <c r="M18" s="715" t="s">
        <v>491</v>
      </c>
      <c r="N18" s="715" t="s">
        <v>491</v>
      </c>
      <c r="O18" s="715" t="s">
        <v>491</v>
      </c>
      <c r="P18" s="715" t="s">
        <v>491</v>
      </c>
      <c r="Q18" s="715" t="s">
        <v>491</v>
      </c>
      <c r="R18" s="715" t="s">
        <v>491</v>
      </c>
      <c r="S18" s="715" t="s">
        <v>491</v>
      </c>
      <c r="T18" s="715" t="s">
        <v>491</v>
      </c>
      <c r="U18" s="715" t="s">
        <v>491</v>
      </c>
      <c r="V18" s="715" t="s">
        <v>491</v>
      </c>
      <c r="W18" s="715" t="s">
        <v>491</v>
      </c>
      <c r="X18" s="715" t="s">
        <v>491</v>
      </c>
      <c r="Y18" s="715" t="s">
        <v>491</v>
      </c>
      <c r="Z18" s="556"/>
    </row>
    <row r="19" spans="1:26" s="141" customFormat="1">
      <c r="A19" s="704" t="s">
        <v>491</v>
      </c>
      <c r="B19" s="181" t="s">
        <v>491</v>
      </c>
      <c r="C19" s="181" t="s">
        <v>491</v>
      </c>
      <c r="D19" s="181" t="s">
        <v>491</v>
      </c>
      <c r="E19" s="715" t="s">
        <v>491</v>
      </c>
      <c r="F19" s="715" t="s">
        <v>491</v>
      </c>
      <c r="G19" s="715" t="s">
        <v>491</v>
      </c>
      <c r="H19" s="715" t="s">
        <v>491</v>
      </c>
      <c r="I19" s="715" t="s">
        <v>491</v>
      </c>
      <c r="J19" s="715" t="s">
        <v>491</v>
      </c>
      <c r="K19" s="715" t="s">
        <v>491</v>
      </c>
      <c r="L19" s="715" t="s">
        <v>491</v>
      </c>
      <c r="M19" s="715" t="s">
        <v>491</v>
      </c>
      <c r="N19" s="715" t="s">
        <v>491</v>
      </c>
      <c r="O19" s="715" t="s">
        <v>491</v>
      </c>
      <c r="P19" s="715" t="s">
        <v>491</v>
      </c>
      <c r="Q19" s="715" t="s">
        <v>491</v>
      </c>
      <c r="R19" s="715" t="s">
        <v>491</v>
      </c>
      <c r="S19" s="715" t="s">
        <v>491</v>
      </c>
      <c r="T19" s="715" t="s">
        <v>491</v>
      </c>
      <c r="U19" s="715" t="s">
        <v>491</v>
      </c>
      <c r="V19" s="715" t="s">
        <v>491</v>
      </c>
      <c r="W19" s="715" t="s">
        <v>491</v>
      </c>
      <c r="X19" s="715" t="s">
        <v>491</v>
      </c>
      <c r="Y19" s="715" t="s">
        <v>491</v>
      </c>
      <c r="Z19" s="556"/>
    </row>
    <row r="20" spans="1:26" s="141" customFormat="1">
      <c r="A20" s="704" t="s">
        <v>491</v>
      </c>
      <c r="B20" s="181" t="s">
        <v>491</v>
      </c>
      <c r="C20" s="181" t="s">
        <v>491</v>
      </c>
      <c r="D20" s="181" t="s">
        <v>491</v>
      </c>
      <c r="E20" s="715" t="s">
        <v>491</v>
      </c>
      <c r="F20" s="715" t="s">
        <v>491</v>
      </c>
      <c r="G20" s="715" t="s">
        <v>491</v>
      </c>
      <c r="H20" s="715" t="s">
        <v>491</v>
      </c>
      <c r="I20" s="715" t="s">
        <v>491</v>
      </c>
      <c r="J20" s="715" t="s">
        <v>491</v>
      </c>
      <c r="K20" s="715" t="s">
        <v>491</v>
      </c>
      <c r="L20" s="715" t="s">
        <v>491</v>
      </c>
      <c r="M20" s="715" t="s">
        <v>491</v>
      </c>
      <c r="N20" s="715" t="s">
        <v>491</v>
      </c>
      <c r="O20" s="715" t="s">
        <v>491</v>
      </c>
      <c r="P20" s="715" t="s">
        <v>491</v>
      </c>
      <c r="Q20" s="715" t="s">
        <v>491</v>
      </c>
      <c r="R20" s="715" t="s">
        <v>491</v>
      </c>
      <c r="S20" s="715" t="s">
        <v>491</v>
      </c>
      <c r="T20" s="715" t="s">
        <v>491</v>
      </c>
      <c r="U20" s="715" t="s">
        <v>491</v>
      </c>
      <c r="V20" s="715" t="s">
        <v>491</v>
      </c>
      <c r="W20" s="715" t="s">
        <v>491</v>
      </c>
      <c r="X20" s="715" t="s">
        <v>491</v>
      </c>
      <c r="Y20" s="715" t="s">
        <v>491</v>
      </c>
      <c r="Z20" s="556"/>
    </row>
    <row r="21" spans="1:26" s="141" customFormat="1">
      <c r="A21" s="704" t="s">
        <v>491</v>
      </c>
      <c r="B21" s="181" t="s">
        <v>491</v>
      </c>
      <c r="C21" s="181" t="s">
        <v>491</v>
      </c>
      <c r="D21" s="181" t="s">
        <v>491</v>
      </c>
      <c r="E21" s="715" t="s">
        <v>491</v>
      </c>
      <c r="F21" s="715" t="s">
        <v>491</v>
      </c>
      <c r="G21" s="715" t="s">
        <v>491</v>
      </c>
      <c r="H21" s="715" t="s">
        <v>491</v>
      </c>
      <c r="I21" s="715" t="s">
        <v>491</v>
      </c>
      <c r="J21" s="715" t="s">
        <v>491</v>
      </c>
      <c r="K21" s="715" t="s">
        <v>491</v>
      </c>
      <c r="L21" s="715" t="s">
        <v>491</v>
      </c>
      <c r="M21" s="715" t="s">
        <v>491</v>
      </c>
      <c r="N21" s="715" t="s">
        <v>491</v>
      </c>
      <c r="O21" s="715" t="s">
        <v>491</v>
      </c>
      <c r="P21" s="715" t="s">
        <v>491</v>
      </c>
      <c r="Q21" s="715" t="s">
        <v>491</v>
      </c>
      <c r="R21" s="715" t="s">
        <v>491</v>
      </c>
      <c r="S21" s="715" t="s">
        <v>491</v>
      </c>
      <c r="T21" s="715" t="s">
        <v>491</v>
      </c>
      <c r="U21" s="715" t="s">
        <v>491</v>
      </c>
      <c r="V21" s="715" t="s">
        <v>491</v>
      </c>
      <c r="W21" s="715" t="s">
        <v>491</v>
      </c>
      <c r="X21" s="715" t="s">
        <v>491</v>
      </c>
      <c r="Y21" s="715" t="s">
        <v>491</v>
      </c>
      <c r="Z21" s="556"/>
    </row>
    <row r="22" spans="1:26" s="141" customFormat="1">
      <c r="A22" s="704" t="s">
        <v>491</v>
      </c>
      <c r="B22" s="181" t="s">
        <v>491</v>
      </c>
      <c r="C22" s="181" t="s">
        <v>491</v>
      </c>
      <c r="D22" s="181" t="s">
        <v>491</v>
      </c>
      <c r="E22" s="715" t="s">
        <v>491</v>
      </c>
      <c r="F22" s="715" t="s">
        <v>491</v>
      </c>
      <c r="G22" s="715" t="s">
        <v>491</v>
      </c>
      <c r="H22" s="715" t="s">
        <v>491</v>
      </c>
      <c r="I22" s="715" t="s">
        <v>491</v>
      </c>
      <c r="J22" s="715" t="s">
        <v>491</v>
      </c>
      <c r="K22" s="715" t="s">
        <v>491</v>
      </c>
      <c r="L22" s="715" t="s">
        <v>491</v>
      </c>
      <c r="M22" s="715" t="s">
        <v>491</v>
      </c>
      <c r="N22" s="715" t="s">
        <v>491</v>
      </c>
      <c r="O22" s="715" t="s">
        <v>491</v>
      </c>
      <c r="P22" s="715" t="s">
        <v>491</v>
      </c>
      <c r="Q22" s="715" t="s">
        <v>491</v>
      </c>
      <c r="R22" s="715" t="s">
        <v>491</v>
      </c>
      <c r="S22" s="715" t="s">
        <v>491</v>
      </c>
      <c r="T22" s="715" t="s">
        <v>491</v>
      </c>
      <c r="U22" s="715" t="s">
        <v>491</v>
      </c>
      <c r="V22" s="715" t="s">
        <v>491</v>
      </c>
      <c r="W22" s="715" t="s">
        <v>491</v>
      </c>
      <c r="X22" s="715" t="s">
        <v>491</v>
      </c>
      <c r="Y22" s="715" t="s">
        <v>491</v>
      </c>
      <c r="Z22" s="556"/>
    </row>
    <row r="23" spans="1:26" s="141" customFormat="1">
      <c r="A23" s="704" t="s">
        <v>491</v>
      </c>
      <c r="B23" s="181" t="s">
        <v>491</v>
      </c>
      <c r="C23" s="181" t="s">
        <v>491</v>
      </c>
      <c r="D23" s="181" t="s">
        <v>491</v>
      </c>
      <c r="E23" s="715" t="s">
        <v>491</v>
      </c>
      <c r="F23" s="715" t="s">
        <v>491</v>
      </c>
      <c r="G23" s="715" t="s">
        <v>491</v>
      </c>
      <c r="H23" s="715" t="s">
        <v>491</v>
      </c>
      <c r="I23" s="715" t="s">
        <v>491</v>
      </c>
      <c r="J23" s="715" t="s">
        <v>491</v>
      </c>
      <c r="K23" s="715" t="s">
        <v>491</v>
      </c>
      <c r="L23" s="715" t="s">
        <v>491</v>
      </c>
      <c r="M23" s="715" t="s">
        <v>491</v>
      </c>
      <c r="N23" s="715" t="s">
        <v>491</v>
      </c>
      <c r="O23" s="715" t="s">
        <v>491</v>
      </c>
      <c r="P23" s="715" t="s">
        <v>491</v>
      </c>
      <c r="Q23" s="715" t="s">
        <v>491</v>
      </c>
      <c r="R23" s="715" t="s">
        <v>491</v>
      </c>
      <c r="S23" s="715" t="s">
        <v>491</v>
      </c>
      <c r="T23" s="715" t="s">
        <v>491</v>
      </c>
      <c r="U23" s="715" t="s">
        <v>491</v>
      </c>
      <c r="V23" s="715" t="s">
        <v>491</v>
      </c>
      <c r="W23" s="715" t="s">
        <v>491</v>
      </c>
      <c r="X23" s="715" t="s">
        <v>491</v>
      </c>
      <c r="Y23" s="715" t="s">
        <v>491</v>
      </c>
      <c r="Z23" s="556"/>
    </row>
    <row r="24" spans="1:26" s="141" customFormat="1">
      <c r="A24" s="704" t="s">
        <v>491</v>
      </c>
      <c r="B24" s="181" t="s">
        <v>491</v>
      </c>
      <c r="C24" s="181" t="s">
        <v>491</v>
      </c>
      <c r="D24" s="181" t="s">
        <v>491</v>
      </c>
      <c r="E24" s="715" t="s">
        <v>491</v>
      </c>
      <c r="F24" s="715" t="s">
        <v>491</v>
      </c>
      <c r="G24" s="715" t="s">
        <v>491</v>
      </c>
      <c r="H24" s="715" t="s">
        <v>491</v>
      </c>
      <c r="I24" s="715" t="s">
        <v>491</v>
      </c>
      <c r="J24" s="715" t="s">
        <v>491</v>
      </c>
      <c r="K24" s="715" t="s">
        <v>491</v>
      </c>
      <c r="L24" s="715" t="s">
        <v>491</v>
      </c>
      <c r="M24" s="715" t="s">
        <v>491</v>
      </c>
      <c r="N24" s="715" t="s">
        <v>491</v>
      </c>
      <c r="O24" s="715" t="s">
        <v>491</v>
      </c>
      <c r="P24" s="715" t="s">
        <v>491</v>
      </c>
      <c r="Q24" s="715" t="s">
        <v>491</v>
      </c>
      <c r="R24" s="715" t="s">
        <v>491</v>
      </c>
      <c r="S24" s="715" t="s">
        <v>491</v>
      </c>
      <c r="T24" s="715" t="s">
        <v>491</v>
      </c>
      <c r="U24" s="715" t="s">
        <v>491</v>
      </c>
      <c r="V24" s="715" t="s">
        <v>491</v>
      </c>
      <c r="W24" s="715" t="s">
        <v>491</v>
      </c>
      <c r="X24" s="715" t="s">
        <v>491</v>
      </c>
      <c r="Y24" s="715" t="s">
        <v>491</v>
      </c>
      <c r="Z24" s="556"/>
    </row>
    <row r="25" spans="1:26" s="141" customFormat="1">
      <c r="A25" s="704" t="s">
        <v>491</v>
      </c>
      <c r="B25" s="181" t="s">
        <v>491</v>
      </c>
      <c r="C25" s="181" t="s">
        <v>491</v>
      </c>
      <c r="D25" s="181" t="s">
        <v>491</v>
      </c>
      <c r="E25" s="715" t="s">
        <v>491</v>
      </c>
      <c r="F25" s="715" t="s">
        <v>491</v>
      </c>
      <c r="G25" s="715" t="s">
        <v>491</v>
      </c>
      <c r="H25" s="715" t="s">
        <v>491</v>
      </c>
      <c r="I25" s="715" t="s">
        <v>491</v>
      </c>
      <c r="J25" s="715" t="s">
        <v>491</v>
      </c>
      <c r="K25" s="715" t="s">
        <v>491</v>
      </c>
      <c r="L25" s="715" t="s">
        <v>491</v>
      </c>
      <c r="M25" s="715" t="s">
        <v>491</v>
      </c>
      <c r="N25" s="715" t="s">
        <v>491</v>
      </c>
      <c r="O25" s="715" t="s">
        <v>491</v>
      </c>
      <c r="P25" s="715" t="s">
        <v>491</v>
      </c>
      <c r="Q25" s="715" t="s">
        <v>491</v>
      </c>
      <c r="R25" s="715" t="s">
        <v>491</v>
      </c>
      <c r="S25" s="715" t="s">
        <v>491</v>
      </c>
      <c r="T25" s="715" t="s">
        <v>491</v>
      </c>
      <c r="U25" s="715" t="s">
        <v>491</v>
      </c>
      <c r="V25" s="715" t="s">
        <v>491</v>
      </c>
      <c r="W25" s="715" t="s">
        <v>491</v>
      </c>
      <c r="X25" s="715" t="s">
        <v>491</v>
      </c>
      <c r="Y25" s="715" t="s">
        <v>491</v>
      </c>
      <c r="Z25" s="556"/>
    </row>
    <row r="26" spans="1:26" s="141" customFormat="1">
      <c r="A26" s="704" t="s">
        <v>491</v>
      </c>
      <c r="B26" s="181" t="s">
        <v>491</v>
      </c>
      <c r="C26" s="181" t="s">
        <v>491</v>
      </c>
      <c r="D26" s="181" t="s">
        <v>491</v>
      </c>
      <c r="E26" s="715" t="s">
        <v>491</v>
      </c>
      <c r="F26" s="715" t="s">
        <v>491</v>
      </c>
      <c r="G26" s="715" t="s">
        <v>491</v>
      </c>
      <c r="H26" s="715" t="s">
        <v>491</v>
      </c>
      <c r="I26" s="715" t="s">
        <v>491</v>
      </c>
      <c r="J26" s="715" t="s">
        <v>491</v>
      </c>
      <c r="K26" s="715" t="s">
        <v>491</v>
      </c>
      <c r="L26" s="715" t="s">
        <v>491</v>
      </c>
      <c r="M26" s="715" t="s">
        <v>491</v>
      </c>
      <c r="N26" s="715" t="s">
        <v>491</v>
      </c>
      <c r="O26" s="715" t="s">
        <v>491</v>
      </c>
      <c r="P26" s="715" t="s">
        <v>491</v>
      </c>
      <c r="Q26" s="715" t="s">
        <v>491</v>
      </c>
      <c r="R26" s="715" t="s">
        <v>491</v>
      </c>
      <c r="S26" s="715" t="s">
        <v>491</v>
      </c>
      <c r="T26" s="715" t="s">
        <v>491</v>
      </c>
      <c r="U26" s="715" t="s">
        <v>491</v>
      </c>
      <c r="V26" s="715" t="s">
        <v>491</v>
      </c>
      <c r="W26" s="715" t="s">
        <v>491</v>
      </c>
      <c r="X26" s="715" t="s">
        <v>491</v>
      </c>
      <c r="Y26" s="715" t="s">
        <v>491</v>
      </c>
      <c r="Z26" s="556"/>
    </row>
    <row r="27" spans="1:26" s="141" customFormat="1">
      <c r="A27" s="704" t="s">
        <v>491</v>
      </c>
      <c r="B27" s="181" t="s">
        <v>491</v>
      </c>
      <c r="C27" s="181" t="s">
        <v>491</v>
      </c>
      <c r="D27" s="181" t="s">
        <v>491</v>
      </c>
      <c r="E27" s="715" t="s">
        <v>491</v>
      </c>
      <c r="F27" s="715" t="s">
        <v>491</v>
      </c>
      <c r="G27" s="715" t="s">
        <v>491</v>
      </c>
      <c r="H27" s="715" t="s">
        <v>491</v>
      </c>
      <c r="I27" s="715" t="s">
        <v>491</v>
      </c>
      <c r="J27" s="715" t="s">
        <v>491</v>
      </c>
      <c r="K27" s="715" t="s">
        <v>491</v>
      </c>
      <c r="L27" s="715" t="s">
        <v>491</v>
      </c>
      <c r="M27" s="715" t="s">
        <v>491</v>
      </c>
      <c r="N27" s="715" t="s">
        <v>491</v>
      </c>
      <c r="O27" s="715" t="s">
        <v>491</v>
      </c>
      <c r="P27" s="715" t="s">
        <v>491</v>
      </c>
      <c r="Q27" s="715" t="s">
        <v>491</v>
      </c>
      <c r="R27" s="715" t="s">
        <v>491</v>
      </c>
      <c r="S27" s="715" t="s">
        <v>491</v>
      </c>
      <c r="T27" s="715" t="s">
        <v>491</v>
      </c>
      <c r="U27" s="715" t="s">
        <v>491</v>
      </c>
      <c r="V27" s="715" t="s">
        <v>491</v>
      </c>
      <c r="W27" s="715" t="s">
        <v>491</v>
      </c>
      <c r="X27" s="715" t="s">
        <v>491</v>
      </c>
      <c r="Y27" s="715" t="s">
        <v>491</v>
      </c>
      <c r="Z27" s="556"/>
    </row>
    <row r="28" spans="1:26" s="141" customFormat="1">
      <c r="A28" s="704" t="s">
        <v>491</v>
      </c>
      <c r="B28" s="181" t="s">
        <v>491</v>
      </c>
      <c r="C28" s="181" t="s">
        <v>491</v>
      </c>
      <c r="D28" s="181" t="s">
        <v>491</v>
      </c>
      <c r="E28" s="715" t="s">
        <v>491</v>
      </c>
      <c r="F28" s="715" t="s">
        <v>491</v>
      </c>
      <c r="G28" s="715" t="s">
        <v>491</v>
      </c>
      <c r="H28" s="715" t="s">
        <v>491</v>
      </c>
      <c r="I28" s="715" t="s">
        <v>491</v>
      </c>
      <c r="J28" s="715" t="s">
        <v>491</v>
      </c>
      <c r="K28" s="715" t="s">
        <v>491</v>
      </c>
      <c r="L28" s="715" t="s">
        <v>491</v>
      </c>
      <c r="M28" s="715" t="s">
        <v>491</v>
      </c>
      <c r="N28" s="715" t="s">
        <v>491</v>
      </c>
      <c r="O28" s="715" t="s">
        <v>491</v>
      </c>
      <c r="P28" s="715" t="s">
        <v>491</v>
      </c>
      <c r="Q28" s="715" t="s">
        <v>491</v>
      </c>
      <c r="R28" s="715" t="s">
        <v>491</v>
      </c>
      <c r="S28" s="715" t="s">
        <v>491</v>
      </c>
      <c r="T28" s="715" t="s">
        <v>491</v>
      </c>
      <c r="U28" s="715" t="s">
        <v>491</v>
      </c>
      <c r="V28" s="715" t="s">
        <v>491</v>
      </c>
      <c r="W28" s="715" t="s">
        <v>491</v>
      </c>
      <c r="X28" s="715" t="s">
        <v>491</v>
      </c>
      <c r="Y28" s="715" t="s">
        <v>491</v>
      </c>
      <c r="Z28" s="556"/>
    </row>
    <row r="29" spans="1:26" s="556" customFormat="1">
      <c r="A29" s="714" t="str">
        <f>'Tabelle 33'!A29</f>
        <v>Anmerkungen. Datengrundlage: Volkshochschul-Statistik 2023; Basis: 822</v>
      </c>
      <c r="B29" s="708"/>
      <c r="C29" s="708"/>
      <c r="D29" s="708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</row>
    <row r="30" spans="1:26" s="556" customFormat="1">
      <c r="A30" s="717" t="s">
        <v>491</v>
      </c>
      <c r="B30" s="708"/>
      <c r="C30" s="708"/>
      <c r="D30" s="708"/>
      <c r="E30" s="716"/>
      <c r="F30" s="716"/>
      <c r="G30" s="716"/>
      <c r="H30" s="716"/>
      <c r="I30" s="716"/>
      <c r="J30" s="716"/>
      <c r="K30" s="716"/>
      <c r="L30" s="716"/>
      <c r="M30" s="716"/>
      <c r="N30" s="716"/>
      <c r="O30" s="716"/>
      <c r="P30" s="716"/>
      <c r="Q30" s="716"/>
      <c r="R30" s="716"/>
      <c r="S30" s="716"/>
      <c r="T30" s="716"/>
      <c r="U30" s="716"/>
      <c r="V30" s="716"/>
      <c r="W30" s="716"/>
      <c r="X30" s="716"/>
      <c r="Y30" s="716"/>
    </row>
    <row r="31" spans="1:26" s="402" customFormat="1">
      <c r="A31" s="547" t="s">
        <v>545</v>
      </c>
      <c r="B31" s="545"/>
      <c r="C31" s="545"/>
      <c r="D31" s="545"/>
      <c r="E31" s="545"/>
      <c r="F31" s="545"/>
      <c r="G31" s="556"/>
      <c r="H31" s="556"/>
    </row>
    <row r="32" spans="1:26" s="402" customFormat="1">
      <c r="A32" s="547" t="s">
        <v>546</v>
      </c>
      <c r="B32" s="545"/>
      <c r="C32" s="545"/>
      <c r="D32" s="545"/>
      <c r="E32" s="545"/>
      <c r="F32" s="775" t="s">
        <v>541</v>
      </c>
      <c r="G32" s="775"/>
      <c r="H32" s="775"/>
    </row>
    <row r="33" spans="1:6" s="402" customFormat="1">
      <c r="A33" s="548"/>
      <c r="B33" s="545"/>
      <c r="C33" s="545"/>
      <c r="D33" s="545"/>
      <c r="E33" s="545"/>
      <c r="F33" s="545"/>
    </row>
    <row r="34" spans="1:6" s="402" customFormat="1">
      <c r="A34" s="766" t="s">
        <v>547</v>
      </c>
      <c r="B34" s="766"/>
      <c r="C34" s="766"/>
      <c r="D34" s="766"/>
      <c r="E34" s="766"/>
      <c r="F34" s="545"/>
    </row>
  </sheetData>
  <mergeCells count="37">
    <mergeCell ref="C5:C6"/>
    <mergeCell ref="D5:D6"/>
    <mergeCell ref="E5:E6"/>
    <mergeCell ref="F5:F6"/>
    <mergeCell ref="A34:E34"/>
    <mergeCell ref="H5:H6"/>
    <mergeCell ref="I5:I6"/>
    <mergeCell ref="J5:J6"/>
    <mergeCell ref="K5:K6"/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W4:Y4"/>
    <mergeCell ref="B5:B6"/>
    <mergeCell ref="W5:W6"/>
    <mergeCell ref="X5:X6"/>
    <mergeCell ref="Y5:Y6"/>
    <mergeCell ref="F32:H32"/>
    <mergeCell ref="Q5:Q6"/>
    <mergeCell ref="R5:R6"/>
    <mergeCell ref="S5:S6"/>
    <mergeCell ref="T5:T6"/>
    <mergeCell ref="U5:U6"/>
    <mergeCell ref="V5:V6"/>
    <mergeCell ref="L5:L6"/>
    <mergeCell ref="M5:M6"/>
    <mergeCell ref="N5:N6"/>
    <mergeCell ref="O5:O6"/>
    <mergeCell ref="P5:P6"/>
    <mergeCell ref="G5:G6"/>
  </mergeCells>
  <hyperlinks>
    <hyperlink ref="F32" r:id="rId1" xr:uid="{D5EEABC0-E626-48FE-B970-4026530D4393}"/>
    <hyperlink ref="F32:H32" r:id="rId2" display="http://dx.doi.org/10.4232/1.14582 " xr:uid="{93452486-47D7-48F9-9CC8-311425CFC15F}"/>
    <hyperlink ref="A34" r:id="rId3" display="Publikation und Tabellen stehen unter der Lizenz CC BY-SA DEED 4.0." xr:uid="{7D993E4C-836A-4E00-A28D-16985A4A09F6}"/>
    <hyperlink ref="A34:E34" r:id="rId4" display="Die Tabellen stehen unter der Lizenz CC BY-SA DEED 4.0." xr:uid="{1159A7EC-869A-48EE-8D24-5C47BF79CE1F}"/>
  </hyperlinks>
  <pageMargins left="0.7" right="0.7" top="0.78740157499999996" bottom="0.78740157499999996" header="0.3" footer="0.3"/>
  <pageSetup paperSize="9" scale="59" orientation="landscape"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7990-132F-42E1-BEF6-CD78C72227F8}">
  <sheetPr>
    <pageSetUpPr fitToPage="1"/>
  </sheetPr>
  <dimension ref="A1:Z42"/>
  <sheetViews>
    <sheetView view="pageBreakPreview" zoomScaleNormal="100" zoomScaleSheetLayoutView="100" workbookViewId="0">
      <selection activeCell="A36" sqref="A36:E36"/>
    </sheetView>
  </sheetViews>
  <sheetFormatPr baseColWidth="10" defaultRowHeight="12.75"/>
  <cols>
    <col min="1" max="1" width="7.85546875" style="20" customWidth="1"/>
    <col min="2" max="4" width="9.7109375" style="20" customWidth="1"/>
    <col min="5" max="5" width="7.85546875" style="20" customWidth="1"/>
    <col min="6" max="6" width="9" style="20" customWidth="1"/>
    <col min="7" max="8" width="7.85546875" style="20" customWidth="1"/>
    <col min="9" max="9" width="9" style="20" customWidth="1"/>
    <col min="10" max="11" width="7.85546875" style="20" customWidth="1"/>
    <col min="12" max="12" width="9" style="20" customWidth="1"/>
    <col min="13" max="14" width="7.85546875" style="20" customWidth="1"/>
    <col min="15" max="15" width="8.5703125" style="20" customWidth="1"/>
    <col min="16" max="17" width="7.85546875" style="20" customWidth="1"/>
    <col min="18" max="18" width="9" style="20" customWidth="1"/>
    <col min="19" max="20" width="7.85546875" style="20" customWidth="1"/>
    <col min="21" max="21" width="9" style="20" customWidth="1"/>
    <col min="22" max="23" width="7.85546875" style="20" customWidth="1"/>
    <col min="24" max="24" width="9" style="20" customWidth="1"/>
    <col min="25" max="25" width="7.85546875" style="20" customWidth="1"/>
    <col min="26" max="26" width="2.7109375" style="402" customWidth="1"/>
    <col min="27" max="16384" width="11.42578125" style="20"/>
  </cols>
  <sheetData>
    <row r="1" spans="1:26" ht="39.950000000000003" customHeight="1" thickBot="1">
      <c r="A1" s="555" t="str">
        <f>"Tabelle 37: Zeitreihen V (Anteile der Kurse nach Kursmerkmalen) ab " &amp;A7</f>
        <v>Tabelle 37: Zeitreihen V (Anteile der Kurse nach Kursmerkmalen) ab 2018</v>
      </c>
      <c r="B1" s="555"/>
      <c r="C1" s="555"/>
      <c r="D1" s="555"/>
      <c r="E1" s="555"/>
      <c r="F1" s="555"/>
      <c r="G1" s="555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</row>
    <row r="2" spans="1:26" ht="42.75" customHeight="1">
      <c r="A2" s="1156" t="s">
        <v>324</v>
      </c>
      <c r="B2" s="1098" t="s">
        <v>521</v>
      </c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1098"/>
      <c r="O2" s="1098"/>
      <c r="P2" s="1098"/>
      <c r="Q2" s="1098"/>
      <c r="R2" s="1098"/>
      <c r="S2" s="1098"/>
      <c r="T2" s="1098"/>
      <c r="U2" s="1098"/>
      <c r="V2" s="1098"/>
      <c r="W2" s="1098"/>
      <c r="X2" s="1098"/>
      <c r="Y2" s="1100"/>
    </row>
    <row r="3" spans="1:26" ht="45" customHeight="1">
      <c r="A3" s="1157"/>
      <c r="B3" s="1105" t="s">
        <v>24</v>
      </c>
      <c r="C3" s="1105"/>
      <c r="D3" s="1151"/>
      <c r="E3" s="1106" t="s">
        <v>522</v>
      </c>
      <c r="F3" s="1105"/>
      <c r="G3" s="1151"/>
      <c r="H3" s="1106" t="s">
        <v>523</v>
      </c>
      <c r="I3" s="1105"/>
      <c r="J3" s="1151"/>
      <c r="K3" s="1106" t="s">
        <v>524</v>
      </c>
      <c r="L3" s="1105"/>
      <c r="M3" s="1151"/>
      <c r="N3" s="1106" t="s">
        <v>525</v>
      </c>
      <c r="O3" s="1105"/>
      <c r="P3" s="1151"/>
      <c r="Q3" s="1162" t="s">
        <v>526</v>
      </c>
      <c r="R3" s="1162"/>
      <c r="S3" s="1162"/>
      <c r="T3" s="1162" t="s">
        <v>527</v>
      </c>
      <c r="U3" s="1162"/>
      <c r="V3" s="1162"/>
      <c r="W3" s="1106" t="s">
        <v>377</v>
      </c>
      <c r="X3" s="1105"/>
      <c r="Y3" s="1107"/>
    </row>
    <row r="4" spans="1:26" ht="34.5" customHeight="1">
      <c r="A4" s="1157"/>
      <c r="B4" s="1159"/>
      <c r="C4" s="1159"/>
      <c r="D4" s="1160"/>
      <c r="E4" s="1161"/>
      <c r="F4" s="1159"/>
      <c r="G4" s="1160"/>
      <c r="H4" s="1161"/>
      <c r="I4" s="1159"/>
      <c r="J4" s="1160"/>
      <c r="K4" s="1161"/>
      <c r="L4" s="1159"/>
      <c r="M4" s="1160"/>
      <c r="N4" s="1113"/>
      <c r="O4" s="1114"/>
      <c r="P4" s="1115"/>
      <c r="Q4" s="1163"/>
      <c r="R4" s="1163"/>
      <c r="S4" s="1163"/>
      <c r="T4" s="1163"/>
      <c r="U4" s="1163"/>
      <c r="V4" s="1163"/>
      <c r="W4" s="1113"/>
      <c r="X4" s="1114"/>
      <c r="Y4" s="1164"/>
    </row>
    <row r="5" spans="1:26" ht="12.75" customHeight="1">
      <c r="A5" s="1157"/>
      <c r="B5" s="1165" t="s">
        <v>6</v>
      </c>
      <c r="C5" s="1152" t="s">
        <v>40</v>
      </c>
      <c r="D5" s="1152" t="s">
        <v>21</v>
      </c>
      <c r="E5" s="1152" t="s">
        <v>518</v>
      </c>
      <c r="F5" s="1152" t="s">
        <v>519</v>
      </c>
      <c r="G5" s="1152" t="s">
        <v>528</v>
      </c>
      <c r="H5" s="1152" t="s">
        <v>518</v>
      </c>
      <c r="I5" s="1152" t="s">
        <v>519</v>
      </c>
      <c r="J5" s="1152" t="s">
        <v>528</v>
      </c>
      <c r="K5" s="1152" t="s">
        <v>518</v>
      </c>
      <c r="L5" s="1152" t="s">
        <v>519</v>
      </c>
      <c r="M5" s="1152" t="s">
        <v>528</v>
      </c>
      <c r="N5" s="1152" t="s">
        <v>518</v>
      </c>
      <c r="O5" s="1152" t="s">
        <v>519</v>
      </c>
      <c r="P5" s="1152" t="s">
        <v>528</v>
      </c>
      <c r="Q5" s="1152" t="s">
        <v>518</v>
      </c>
      <c r="R5" s="1152" t="s">
        <v>519</v>
      </c>
      <c r="S5" s="1152" t="s">
        <v>528</v>
      </c>
      <c r="T5" s="1152" t="s">
        <v>518</v>
      </c>
      <c r="U5" s="1152" t="s">
        <v>519</v>
      </c>
      <c r="V5" s="1152" t="s">
        <v>528</v>
      </c>
      <c r="W5" s="1152" t="s">
        <v>518</v>
      </c>
      <c r="X5" s="1152" t="s">
        <v>519</v>
      </c>
      <c r="Y5" s="1154" t="s">
        <v>528</v>
      </c>
    </row>
    <row r="6" spans="1:26" ht="21.75" customHeight="1">
      <c r="A6" s="1158"/>
      <c r="B6" s="1166"/>
      <c r="C6" s="1153"/>
      <c r="D6" s="1153"/>
      <c r="E6" s="1153"/>
      <c r="F6" s="1153"/>
      <c r="G6" s="1153"/>
      <c r="H6" s="1153"/>
      <c r="I6" s="1153"/>
      <c r="J6" s="1153"/>
      <c r="K6" s="1153"/>
      <c r="L6" s="1153"/>
      <c r="M6" s="1153"/>
      <c r="N6" s="1153"/>
      <c r="O6" s="1153"/>
      <c r="P6" s="1153"/>
      <c r="Q6" s="1153"/>
      <c r="R6" s="1153"/>
      <c r="S6" s="1153"/>
      <c r="T6" s="1153"/>
      <c r="U6" s="1153"/>
      <c r="V6" s="1153"/>
      <c r="W6" s="1153"/>
      <c r="X6" s="1153"/>
      <c r="Y6" s="1155"/>
    </row>
    <row r="7" spans="1:26" s="141" customFormat="1">
      <c r="A7" s="703">
        <v>2018</v>
      </c>
      <c r="B7" s="337">
        <v>552329</v>
      </c>
      <c r="C7" s="337">
        <v>16769067</v>
      </c>
      <c r="D7" s="337">
        <v>6117374</v>
      </c>
      <c r="E7" s="719">
        <v>3.5060000000000001E-2</v>
      </c>
      <c r="F7" s="720">
        <v>6.6390000000000005E-2</v>
      </c>
      <c r="G7" s="720">
        <v>3.2989999999999998E-2</v>
      </c>
      <c r="H7" s="720">
        <v>8.6129999999999998E-2</v>
      </c>
      <c r="I7" s="720">
        <v>9.1660000000000005E-2</v>
      </c>
      <c r="J7" s="720">
        <v>7.399E-2</v>
      </c>
      <c r="K7" s="720">
        <v>1.238E-2</v>
      </c>
      <c r="L7" s="720">
        <v>1.396E-2</v>
      </c>
      <c r="M7" s="720">
        <v>9.8200000000000006E-3</v>
      </c>
      <c r="N7" s="720" t="s">
        <v>472</v>
      </c>
      <c r="O7" s="720" t="s">
        <v>472</v>
      </c>
      <c r="P7" s="720" t="s">
        <v>472</v>
      </c>
      <c r="Q7" s="720">
        <v>7.1709999999999996E-2</v>
      </c>
      <c r="R7" s="720">
        <v>0.186</v>
      </c>
      <c r="S7" s="720">
        <v>8.1809999999999994E-2</v>
      </c>
      <c r="T7" s="720">
        <v>2.4969999999999999E-2</v>
      </c>
      <c r="U7" s="720">
        <v>8.1170000000000006E-2</v>
      </c>
      <c r="V7" s="720">
        <v>2.776E-2</v>
      </c>
      <c r="W7" s="720">
        <v>6.5129999999999993E-2</v>
      </c>
      <c r="X7" s="720">
        <v>0.22531000000000001</v>
      </c>
      <c r="Y7" s="720">
        <v>9.393E-2</v>
      </c>
      <c r="Z7" s="556"/>
    </row>
    <row r="8" spans="1:26" s="141" customFormat="1">
      <c r="A8" s="704">
        <v>2019</v>
      </c>
      <c r="B8" s="181">
        <v>549810</v>
      </c>
      <c r="C8" s="181">
        <v>16021908</v>
      </c>
      <c r="D8" s="181">
        <v>6090058</v>
      </c>
      <c r="E8" s="721">
        <v>3.3279999999999997E-2</v>
      </c>
      <c r="F8" s="715">
        <v>6.2010000000000003E-2</v>
      </c>
      <c r="G8" s="715">
        <v>3.2390000000000002E-2</v>
      </c>
      <c r="H8" s="715">
        <v>0.13457</v>
      </c>
      <c r="I8" s="715">
        <v>0.15561</v>
      </c>
      <c r="J8" s="715">
        <v>0.11905</v>
      </c>
      <c r="K8" s="715">
        <v>1.7270000000000001E-2</v>
      </c>
      <c r="L8" s="715">
        <v>2.266E-2</v>
      </c>
      <c r="M8" s="715">
        <v>1.431E-2</v>
      </c>
      <c r="N8" s="715" t="s">
        <v>472</v>
      </c>
      <c r="O8" s="715" t="s">
        <v>472</v>
      </c>
      <c r="P8" s="715" t="s">
        <v>472</v>
      </c>
      <c r="Q8" s="715">
        <v>0.13938999999999999</v>
      </c>
      <c r="R8" s="715">
        <v>0.32005</v>
      </c>
      <c r="S8" s="715">
        <v>0.14551</v>
      </c>
      <c r="T8" s="715">
        <v>2.0789999999999999E-2</v>
      </c>
      <c r="U8" s="715">
        <v>6.905E-2</v>
      </c>
      <c r="V8" s="715">
        <v>2.2270000000000002E-2</v>
      </c>
      <c r="W8" s="715">
        <v>5.5010000000000003E-2</v>
      </c>
      <c r="X8" s="715">
        <v>0.20135</v>
      </c>
      <c r="Y8" s="715">
        <v>7.9149999999999998E-2</v>
      </c>
      <c r="Z8" s="556"/>
    </row>
    <row r="9" spans="1:26" s="141" customFormat="1">
      <c r="A9" s="704">
        <v>2020</v>
      </c>
      <c r="B9" s="181">
        <v>385428</v>
      </c>
      <c r="C9" s="181">
        <v>9730023</v>
      </c>
      <c r="D9" s="181">
        <v>3663776</v>
      </c>
      <c r="E9" s="721">
        <v>2.9739999999999999E-2</v>
      </c>
      <c r="F9" s="715">
        <v>7.5329999999999994E-2</v>
      </c>
      <c r="G9" s="715">
        <v>2.9899999999999999E-2</v>
      </c>
      <c r="H9" s="715">
        <v>0.13758000000000001</v>
      </c>
      <c r="I9" s="715">
        <v>0.17227999999999999</v>
      </c>
      <c r="J9" s="715">
        <v>0.12470000000000001</v>
      </c>
      <c r="K9" s="715">
        <v>8.7029999999999996E-2</v>
      </c>
      <c r="L9" s="715">
        <v>0.12077</v>
      </c>
      <c r="M9" s="715">
        <v>7.8399999999999997E-2</v>
      </c>
      <c r="N9" s="715" t="s">
        <v>472</v>
      </c>
      <c r="O9" s="715" t="s">
        <v>472</v>
      </c>
      <c r="P9" s="715" t="s">
        <v>472</v>
      </c>
      <c r="Q9" s="715">
        <v>0.14702000000000001</v>
      </c>
      <c r="R9" s="715">
        <v>0.35614000000000001</v>
      </c>
      <c r="S9" s="715">
        <v>0.15082000000000001</v>
      </c>
      <c r="T9" s="715">
        <v>1.8630000000000001E-2</v>
      </c>
      <c r="U9" s="715">
        <v>6.3259999999999997E-2</v>
      </c>
      <c r="V9" s="715">
        <v>1.9709999999999998E-2</v>
      </c>
      <c r="W9" s="715">
        <v>5.1330000000000001E-2</v>
      </c>
      <c r="X9" s="715">
        <v>0.20693</v>
      </c>
      <c r="Y9" s="715">
        <v>7.3690000000000005E-2</v>
      </c>
      <c r="Z9" s="556"/>
    </row>
    <row r="10" spans="1:26" s="141" customFormat="1">
      <c r="A10" s="704">
        <v>2021</v>
      </c>
      <c r="B10" s="181">
        <v>296162</v>
      </c>
      <c r="C10" s="181">
        <v>9191411</v>
      </c>
      <c r="D10" s="181">
        <v>2553670</v>
      </c>
      <c r="E10" s="721">
        <v>3.6310000000000002E-2</v>
      </c>
      <c r="F10" s="715">
        <v>7.1959999999999996E-2</v>
      </c>
      <c r="G10" s="715">
        <v>3.8920000000000003E-2</v>
      </c>
      <c r="H10" s="715">
        <v>0.14485999999999999</v>
      </c>
      <c r="I10" s="715">
        <v>0.18440000000000001</v>
      </c>
      <c r="J10" s="715">
        <v>0.13444</v>
      </c>
      <c r="K10" s="715">
        <v>0.22556000000000001</v>
      </c>
      <c r="L10" s="715">
        <v>0.20588000000000001</v>
      </c>
      <c r="M10" s="715">
        <v>0.21442</v>
      </c>
      <c r="N10" s="715" t="s">
        <v>472</v>
      </c>
      <c r="O10" s="715" t="s">
        <v>472</v>
      </c>
      <c r="P10" s="715" t="s">
        <v>472</v>
      </c>
      <c r="Q10" s="715">
        <v>0.15670000000000001</v>
      </c>
      <c r="R10" s="715">
        <v>0.36442999999999998</v>
      </c>
      <c r="S10" s="715">
        <v>0.16334000000000001</v>
      </c>
      <c r="T10" s="715">
        <v>1.8450000000000001E-2</v>
      </c>
      <c r="U10" s="715">
        <v>5.4519999999999999E-2</v>
      </c>
      <c r="V10" s="715">
        <v>2.0119999999999999E-2</v>
      </c>
      <c r="W10" s="715">
        <v>6.2780000000000002E-2</v>
      </c>
      <c r="X10" s="715">
        <v>0.21018000000000001</v>
      </c>
      <c r="Y10" s="715">
        <v>8.7220000000000006E-2</v>
      </c>
      <c r="Z10" s="556"/>
    </row>
    <row r="11" spans="1:26" s="141" customFormat="1">
      <c r="A11" s="704">
        <v>2022</v>
      </c>
      <c r="B11" s="181" t="s">
        <v>529</v>
      </c>
      <c r="C11" s="181" t="s">
        <v>530</v>
      </c>
      <c r="D11" s="181" t="s">
        <v>531</v>
      </c>
      <c r="E11" s="721">
        <v>3.1719999999999998E-2</v>
      </c>
      <c r="F11" s="715">
        <v>5.9029999999999999E-2</v>
      </c>
      <c r="G11" s="715">
        <v>3.372E-2</v>
      </c>
      <c r="H11" s="715">
        <v>0.13258</v>
      </c>
      <c r="I11" s="715">
        <v>0.15193999999999999</v>
      </c>
      <c r="J11" s="715">
        <v>0.11594</v>
      </c>
      <c r="K11" s="715">
        <v>9.9379999999999996E-2</v>
      </c>
      <c r="L11" s="715">
        <v>0.10031</v>
      </c>
      <c r="M11" s="715">
        <v>8.7029999999999996E-2</v>
      </c>
      <c r="N11" s="715">
        <v>0.60748000000000002</v>
      </c>
      <c r="O11" s="715">
        <v>0.43522</v>
      </c>
      <c r="P11" s="715">
        <v>0.57455999999999996</v>
      </c>
      <c r="Q11" s="715">
        <v>0.15448999999999999</v>
      </c>
      <c r="R11" s="715">
        <v>0.36768000000000001</v>
      </c>
      <c r="S11" s="715">
        <v>0.17546999999999999</v>
      </c>
      <c r="T11" s="715">
        <v>1.8169999999999999E-2</v>
      </c>
      <c r="U11" s="715">
        <v>5.4789999999999998E-2</v>
      </c>
      <c r="V11" s="715">
        <v>2.0279999999999999E-2</v>
      </c>
      <c r="W11" s="715">
        <v>7.0480000000000001E-2</v>
      </c>
      <c r="X11" s="715">
        <v>0.24493999999999999</v>
      </c>
      <c r="Y11" s="715">
        <v>0.11147</v>
      </c>
      <c r="Z11" s="556"/>
    </row>
    <row r="12" spans="1:26" s="141" customFormat="1">
      <c r="A12" s="704">
        <v>2023</v>
      </c>
      <c r="B12" s="181">
        <v>477589</v>
      </c>
      <c r="C12" s="181">
        <v>14512614</v>
      </c>
      <c r="D12" s="181">
        <v>5118720</v>
      </c>
      <c r="E12" s="721">
        <v>3.0609999999999998E-2</v>
      </c>
      <c r="F12" s="715">
        <v>4.9320000000000003E-2</v>
      </c>
      <c r="G12" s="715">
        <v>3.0499999999999999E-2</v>
      </c>
      <c r="H12" s="715">
        <v>0.1358</v>
      </c>
      <c r="I12" s="715">
        <v>0.15373999999999999</v>
      </c>
      <c r="J12" s="715">
        <v>0.11932</v>
      </c>
      <c r="K12" s="715">
        <v>8.4229999999999999E-2</v>
      </c>
      <c r="L12" s="715">
        <v>9.0929999999999997E-2</v>
      </c>
      <c r="M12" s="715">
        <v>6.9440000000000002E-2</v>
      </c>
      <c r="N12" s="715">
        <v>0.59435000000000004</v>
      </c>
      <c r="O12" s="715">
        <v>0.41061999999999999</v>
      </c>
      <c r="P12" s="715">
        <v>0.51768999999999998</v>
      </c>
      <c r="Q12" s="715">
        <v>0.17244999999999999</v>
      </c>
      <c r="R12" s="715">
        <v>0.44035999999999997</v>
      </c>
      <c r="S12" s="715">
        <v>0.21043000000000001</v>
      </c>
      <c r="T12" s="715">
        <v>1.651E-2</v>
      </c>
      <c r="U12" s="715">
        <v>4.8509999999999998E-2</v>
      </c>
      <c r="V12" s="715">
        <v>1.8450000000000001E-2</v>
      </c>
      <c r="W12" s="715">
        <v>8.2909999999999998E-2</v>
      </c>
      <c r="X12" s="715">
        <v>0.28921999999999998</v>
      </c>
      <c r="Y12" s="715">
        <v>0.13711999999999999</v>
      </c>
      <c r="Z12" s="556"/>
    </row>
    <row r="13" spans="1:26" s="141" customFormat="1">
      <c r="A13" s="704" t="s">
        <v>491</v>
      </c>
      <c r="B13" s="181" t="s">
        <v>491</v>
      </c>
      <c r="C13" s="181" t="s">
        <v>491</v>
      </c>
      <c r="D13" s="181" t="s">
        <v>491</v>
      </c>
      <c r="E13" s="721" t="s">
        <v>491</v>
      </c>
      <c r="F13" s="715" t="s">
        <v>491</v>
      </c>
      <c r="G13" s="715" t="s">
        <v>491</v>
      </c>
      <c r="H13" s="715" t="s">
        <v>491</v>
      </c>
      <c r="I13" s="715" t="s">
        <v>491</v>
      </c>
      <c r="J13" s="715" t="s">
        <v>491</v>
      </c>
      <c r="K13" s="715" t="s">
        <v>491</v>
      </c>
      <c r="L13" s="715" t="s">
        <v>491</v>
      </c>
      <c r="M13" s="715" t="s">
        <v>491</v>
      </c>
      <c r="N13" s="715" t="s">
        <v>491</v>
      </c>
      <c r="O13" s="715" t="s">
        <v>491</v>
      </c>
      <c r="P13" s="715" t="s">
        <v>491</v>
      </c>
      <c r="Q13" s="715" t="s">
        <v>491</v>
      </c>
      <c r="R13" s="715" t="s">
        <v>491</v>
      </c>
      <c r="S13" s="715" t="s">
        <v>491</v>
      </c>
      <c r="T13" s="715" t="s">
        <v>491</v>
      </c>
      <c r="U13" s="715" t="s">
        <v>491</v>
      </c>
      <c r="V13" s="715" t="s">
        <v>491</v>
      </c>
      <c r="W13" s="715" t="s">
        <v>491</v>
      </c>
      <c r="X13" s="715" t="s">
        <v>491</v>
      </c>
      <c r="Y13" s="715" t="s">
        <v>491</v>
      </c>
      <c r="Z13" s="556"/>
    </row>
    <row r="14" spans="1:26" s="141" customFormat="1">
      <c r="A14" s="704" t="s">
        <v>491</v>
      </c>
      <c r="B14" s="181" t="s">
        <v>491</v>
      </c>
      <c r="C14" s="181" t="s">
        <v>491</v>
      </c>
      <c r="D14" s="181" t="s">
        <v>491</v>
      </c>
      <c r="E14" s="721" t="s">
        <v>491</v>
      </c>
      <c r="F14" s="715" t="s">
        <v>491</v>
      </c>
      <c r="G14" s="715" t="s">
        <v>491</v>
      </c>
      <c r="H14" s="715" t="s">
        <v>491</v>
      </c>
      <c r="I14" s="715" t="s">
        <v>491</v>
      </c>
      <c r="J14" s="715" t="s">
        <v>491</v>
      </c>
      <c r="K14" s="715" t="s">
        <v>491</v>
      </c>
      <c r="L14" s="715" t="s">
        <v>491</v>
      </c>
      <c r="M14" s="715" t="s">
        <v>491</v>
      </c>
      <c r="N14" s="715" t="s">
        <v>491</v>
      </c>
      <c r="O14" s="715" t="s">
        <v>491</v>
      </c>
      <c r="P14" s="715" t="s">
        <v>491</v>
      </c>
      <c r="Q14" s="715" t="s">
        <v>491</v>
      </c>
      <c r="R14" s="715" t="s">
        <v>491</v>
      </c>
      <c r="S14" s="715" t="s">
        <v>491</v>
      </c>
      <c r="T14" s="715" t="s">
        <v>491</v>
      </c>
      <c r="U14" s="715" t="s">
        <v>491</v>
      </c>
      <c r="V14" s="715" t="s">
        <v>491</v>
      </c>
      <c r="W14" s="715" t="s">
        <v>491</v>
      </c>
      <c r="X14" s="715" t="s">
        <v>491</v>
      </c>
      <c r="Y14" s="715" t="s">
        <v>491</v>
      </c>
      <c r="Z14" s="556"/>
    </row>
    <row r="15" spans="1:26" s="141" customFormat="1">
      <c r="A15" s="704" t="s">
        <v>491</v>
      </c>
      <c r="B15" s="181" t="s">
        <v>491</v>
      </c>
      <c r="C15" s="181" t="s">
        <v>491</v>
      </c>
      <c r="D15" s="181" t="s">
        <v>491</v>
      </c>
      <c r="E15" s="721" t="s">
        <v>491</v>
      </c>
      <c r="F15" s="715" t="s">
        <v>491</v>
      </c>
      <c r="G15" s="715" t="s">
        <v>491</v>
      </c>
      <c r="H15" s="715" t="s">
        <v>491</v>
      </c>
      <c r="I15" s="715" t="s">
        <v>491</v>
      </c>
      <c r="J15" s="715" t="s">
        <v>491</v>
      </c>
      <c r="K15" s="715" t="s">
        <v>491</v>
      </c>
      <c r="L15" s="715" t="s">
        <v>491</v>
      </c>
      <c r="M15" s="715" t="s">
        <v>491</v>
      </c>
      <c r="N15" s="715" t="s">
        <v>491</v>
      </c>
      <c r="O15" s="715" t="s">
        <v>491</v>
      </c>
      <c r="P15" s="715" t="s">
        <v>491</v>
      </c>
      <c r="Q15" s="715" t="s">
        <v>491</v>
      </c>
      <c r="R15" s="715" t="s">
        <v>491</v>
      </c>
      <c r="S15" s="715" t="s">
        <v>491</v>
      </c>
      <c r="T15" s="715" t="s">
        <v>491</v>
      </c>
      <c r="U15" s="715" t="s">
        <v>491</v>
      </c>
      <c r="V15" s="715" t="s">
        <v>491</v>
      </c>
      <c r="W15" s="715" t="s">
        <v>491</v>
      </c>
      <c r="X15" s="715" t="s">
        <v>491</v>
      </c>
      <c r="Y15" s="715" t="s">
        <v>491</v>
      </c>
      <c r="Z15" s="556"/>
    </row>
    <row r="16" spans="1:26" s="141" customFormat="1">
      <c r="A16" s="704" t="s">
        <v>491</v>
      </c>
      <c r="B16" s="181" t="s">
        <v>491</v>
      </c>
      <c r="C16" s="181" t="s">
        <v>491</v>
      </c>
      <c r="D16" s="181" t="s">
        <v>491</v>
      </c>
      <c r="E16" s="721" t="s">
        <v>491</v>
      </c>
      <c r="F16" s="715" t="s">
        <v>491</v>
      </c>
      <c r="G16" s="715" t="s">
        <v>491</v>
      </c>
      <c r="H16" s="715" t="s">
        <v>491</v>
      </c>
      <c r="I16" s="715" t="s">
        <v>491</v>
      </c>
      <c r="J16" s="715" t="s">
        <v>491</v>
      </c>
      <c r="K16" s="715" t="s">
        <v>491</v>
      </c>
      <c r="L16" s="715" t="s">
        <v>491</v>
      </c>
      <c r="M16" s="715" t="s">
        <v>491</v>
      </c>
      <c r="N16" s="715" t="s">
        <v>491</v>
      </c>
      <c r="O16" s="715" t="s">
        <v>491</v>
      </c>
      <c r="P16" s="715" t="s">
        <v>491</v>
      </c>
      <c r="Q16" s="715" t="s">
        <v>491</v>
      </c>
      <c r="R16" s="715" t="s">
        <v>491</v>
      </c>
      <c r="S16" s="715" t="s">
        <v>491</v>
      </c>
      <c r="T16" s="715" t="s">
        <v>491</v>
      </c>
      <c r="U16" s="715" t="s">
        <v>491</v>
      </c>
      <c r="V16" s="715" t="s">
        <v>491</v>
      </c>
      <c r="W16" s="715" t="s">
        <v>491</v>
      </c>
      <c r="X16" s="715" t="s">
        <v>491</v>
      </c>
      <c r="Y16" s="715" t="s">
        <v>491</v>
      </c>
      <c r="Z16" s="556"/>
    </row>
    <row r="17" spans="1:26" s="141" customFormat="1">
      <c r="A17" s="704" t="s">
        <v>491</v>
      </c>
      <c r="B17" s="181" t="s">
        <v>491</v>
      </c>
      <c r="C17" s="181" t="s">
        <v>491</v>
      </c>
      <c r="D17" s="181" t="s">
        <v>491</v>
      </c>
      <c r="E17" s="721" t="s">
        <v>491</v>
      </c>
      <c r="F17" s="715" t="s">
        <v>491</v>
      </c>
      <c r="G17" s="715" t="s">
        <v>491</v>
      </c>
      <c r="H17" s="715" t="s">
        <v>491</v>
      </c>
      <c r="I17" s="715" t="s">
        <v>491</v>
      </c>
      <c r="J17" s="715" t="s">
        <v>491</v>
      </c>
      <c r="K17" s="715" t="s">
        <v>491</v>
      </c>
      <c r="L17" s="715" t="s">
        <v>491</v>
      </c>
      <c r="M17" s="715" t="s">
        <v>491</v>
      </c>
      <c r="N17" s="715" t="s">
        <v>491</v>
      </c>
      <c r="O17" s="715" t="s">
        <v>491</v>
      </c>
      <c r="P17" s="715" t="s">
        <v>491</v>
      </c>
      <c r="Q17" s="715" t="s">
        <v>491</v>
      </c>
      <c r="R17" s="715" t="s">
        <v>491</v>
      </c>
      <c r="S17" s="715" t="s">
        <v>491</v>
      </c>
      <c r="T17" s="715" t="s">
        <v>491</v>
      </c>
      <c r="U17" s="715" t="s">
        <v>491</v>
      </c>
      <c r="V17" s="715" t="s">
        <v>491</v>
      </c>
      <c r="W17" s="715" t="s">
        <v>491</v>
      </c>
      <c r="X17" s="715" t="s">
        <v>491</v>
      </c>
      <c r="Y17" s="715" t="s">
        <v>491</v>
      </c>
      <c r="Z17" s="556"/>
    </row>
    <row r="18" spans="1:26" s="141" customFormat="1">
      <c r="A18" s="704" t="s">
        <v>491</v>
      </c>
      <c r="B18" s="181" t="s">
        <v>491</v>
      </c>
      <c r="C18" s="181" t="s">
        <v>491</v>
      </c>
      <c r="D18" s="181" t="s">
        <v>491</v>
      </c>
      <c r="E18" s="721" t="s">
        <v>491</v>
      </c>
      <c r="F18" s="715" t="s">
        <v>491</v>
      </c>
      <c r="G18" s="715" t="s">
        <v>491</v>
      </c>
      <c r="H18" s="715" t="s">
        <v>491</v>
      </c>
      <c r="I18" s="715" t="s">
        <v>491</v>
      </c>
      <c r="J18" s="715" t="s">
        <v>491</v>
      </c>
      <c r="K18" s="715" t="s">
        <v>491</v>
      </c>
      <c r="L18" s="715" t="s">
        <v>491</v>
      </c>
      <c r="M18" s="715" t="s">
        <v>491</v>
      </c>
      <c r="N18" s="715" t="s">
        <v>491</v>
      </c>
      <c r="O18" s="715" t="s">
        <v>491</v>
      </c>
      <c r="P18" s="715" t="s">
        <v>491</v>
      </c>
      <c r="Q18" s="715" t="s">
        <v>491</v>
      </c>
      <c r="R18" s="715" t="s">
        <v>491</v>
      </c>
      <c r="S18" s="715" t="s">
        <v>491</v>
      </c>
      <c r="T18" s="715" t="s">
        <v>491</v>
      </c>
      <c r="U18" s="715" t="s">
        <v>491</v>
      </c>
      <c r="V18" s="715" t="s">
        <v>491</v>
      </c>
      <c r="W18" s="715" t="s">
        <v>491</v>
      </c>
      <c r="X18" s="715" t="s">
        <v>491</v>
      </c>
      <c r="Y18" s="715" t="s">
        <v>491</v>
      </c>
      <c r="Z18" s="556"/>
    </row>
    <row r="19" spans="1:26" s="141" customFormat="1">
      <c r="A19" s="704" t="s">
        <v>491</v>
      </c>
      <c r="B19" s="181" t="s">
        <v>491</v>
      </c>
      <c r="C19" s="181" t="s">
        <v>491</v>
      </c>
      <c r="D19" s="181" t="s">
        <v>491</v>
      </c>
      <c r="E19" s="721" t="s">
        <v>491</v>
      </c>
      <c r="F19" s="715" t="s">
        <v>491</v>
      </c>
      <c r="G19" s="715" t="s">
        <v>491</v>
      </c>
      <c r="H19" s="715" t="s">
        <v>491</v>
      </c>
      <c r="I19" s="715" t="s">
        <v>491</v>
      </c>
      <c r="J19" s="715" t="s">
        <v>491</v>
      </c>
      <c r="K19" s="715" t="s">
        <v>491</v>
      </c>
      <c r="L19" s="715" t="s">
        <v>491</v>
      </c>
      <c r="M19" s="715" t="s">
        <v>491</v>
      </c>
      <c r="N19" s="715" t="s">
        <v>491</v>
      </c>
      <c r="O19" s="715" t="s">
        <v>491</v>
      </c>
      <c r="P19" s="715" t="s">
        <v>491</v>
      </c>
      <c r="Q19" s="715" t="s">
        <v>491</v>
      </c>
      <c r="R19" s="715" t="s">
        <v>491</v>
      </c>
      <c r="S19" s="715" t="s">
        <v>491</v>
      </c>
      <c r="T19" s="715" t="s">
        <v>491</v>
      </c>
      <c r="U19" s="715" t="s">
        <v>491</v>
      </c>
      <c r="V19" s="715" t="s">
        <v>491</v>
      </c>
      <c r="W19" s="715" t="s">
        <v>491</v>
      </c>
      <c r="X19" s="715" t="s">
        <v>491</v>
      </c>
      <c r="Y19" s="715" t="s">
        <v>491</v>
      </c>
      <c r="Z19" s="556"/>
    </row>
    <row r="20" spans="1:26" s="141" customFormat="1">
      <c r="A20" s="704" t="s">
        <v>491</v>
      </c>
      <c r="B20" s="181" t="s">
        <v>491</v>
      </c>
      <c r="C20" s="181" t="s">
        <v>491</v>
      </c>
      <c r="D20" s="181" t="s">
        <v>491</v>
      </c>
      <c r="E20" s="721" t="s">
        <v>491</v>
      </c>
      <c r="F20" s="715" t="s">
        <v>491</v>
      </c>
      <c r="G20" s="715" t="s">
        <v>491</v>
      </c>
      <c r="H20" s="715" t="s">
        <v>491</v>
      </c>
      <c r="I20" s="715" t="s">
        <v>491</v>
      </c>
      <c r="J20" s="715" t="s">
        <v>491</v>
      </c>
      <c r="K20" s="715" t="s">
        <v>491</v>
      </c>
      <c r="L20" s="715" t="s">
        <v>491</v>
      </c>
      <c r="M20" s="715" t="s">
        <v>491</v>
      </c>
      <c r="N20" s="715" t="s">
        <v>491</v>
      </c>
      <c r="O20" s="715" t="s">
        <v>491</v>
      </c>
      <c r="P20" s="715" t="s">
        <v>491</v>
      </c>
      <c r="Q20" s="715" t="s">
        <v>491</v>
      </c>
      <c r="R20" s="715" t="s">
        <v>491</v>
      </c>
      <c r="S20" s="715" t="s">
        <v>491</v>
      </c>
      <c r="T20" s="715" t="s">
        <v>491</v>
      </c>
      <c r="U20" s="715" t="s">
        <v>491</v>
      </c>
      <c r="V20" s="715" t="s">
        <v>491</v>
      </c>
      <c r="W20" s="715" t="s">
        <v>491</v>
      </c>
      <c r="X20" s="715" t="s">
        <v>491</v>
      </c>
      <c r="Y20" s="715" t="s">
        <v>491</v>
      </c>
      <c r="Z20" s="556"/>
    </row>
    <row r="21" spans="1:26" s="141" customFormat="1">
      <c r="A21" s="704" t="s">
        <v>491</v>
      </c>
      <c r="B21" s="181" t="s">
        <v>491</v>
      </c>
      <c r="C21" s="181" t="s">
        <v>491</v>
      </c>
      <c r="D21" s="181" t="s">
        <v>491</v>
      </c>
      <c r="E21" s="721" t="s">
        <v>491</v>
      </c>
      <c r="F21" s="715" t="s">
        <v>491</v>
      </c>
      <c r="G21" s="715" t="s">
        <v>491</v>
      </c>
      <c r="H21" s="715" t="s">
        <v>491</v>
      </c>
      <c r="I21" s="715" t="s">
        <v>491</v>
      </c>
      <c r="J21" s="715" t="s">
        <v>491</v>
      </c>
      <c r="K21" s="715" t="s">
        <v>491</v>
      </c>
      <c r="L21" s="715" t="s">
        <v>491</v>
      </c>
      <c r="M21" s="715" t="s">
        <v>491</v>
      </c>
      <c r="N21" s="715" t="s">
        <v>491</v>
      </c>
      <c r="O21" s="715" t="s">
        <v>491</v>
      </c>
      <c r="P21" s="715" t="s">
        <v>491</v>
      </c>
      <c r="Q21" s="715" t="s">
        <v>491</v>
      </c>
      <c r="R21" s="715" t="s">
        <v>491</v>
      </c>
      <c r="S21" s="715" t="s">
        <v>491</v>
      </c>
      <c r="T21" s="715" t="s">
        <v>491</v>
      </c>
      <c r="U21" s="715" t="s">
        <v>491</v>
      </c>
      <c r="V21" s="715" t="s">
        <v>491</v>
      </c>
      <c r="W21" s="715" t="s">
        <v>491</v>
      </c>
      <c r="X21" s="715" t="s">
        <v>491</v>
      </c>
      <c r="Y21" s="715" t="s">
        <v>491</v>
      </c>
      <c r="Z21" s="556"/>
    </row>
    <row r="22" spans="1:26" s="141" customFormat="1">
      <c r="A22" s="704" t="s">
        <v>491</v>
      </c>
      <c r="B22" s="181" t="s">
        <v>491</v>
      </c>
      <c r="C22" s="181" t="s">
        <v>491</v>
      </c>
      <c r="D22" s="181" t="s">
        <v>491</v>
      </c>
      <c r="E22" s="721" t="s">
        <v>491</v>
      </c>
      <c r="F22" s="715" t="s">
        <v>491</v>
      </c>
      <c r="G22" s="715" t="s">
        <v>491</v>
      </c>
      <c r="H22" s="715" t="s">
        <v>491</v>
      </c>
      <c r="I22" s="715" t="s">
        <v>491</v>
      </c>
      <c r="J22" s="715" t="s">
        <v>491</v>
      </c>
      <c r="K22" s="715" t="s">
        <v>491</v>
      </c>
      <c r="L22" s="715" t="s">
        <v>491</v>
      </c>
      <c r="M22" s="715" t="s">
        <v>491</v>
      </c>
      <c r="N22" s="715" t="s">
        <v>491</v>
      </c>
      <c r="O22" s="715" t="s">
        <v>491</v>
      </c>
      <c r="P22" s="715" t="s">
        <v>491</v>
      </c>
      <c r="Q22" s="715" t="s">
        <v>491</v>
      </c>
      <c r="R22" s="715" t="s">
        <v>491</v>
      </c>
      <c r="S22" s="715" t="s">
        <v>491</v>
      </c>
      <c r="T22" s="715" t="s">
        <v>491</v>
      </c>
      <c r="U22" s="715" t="s">
        <v>491</v>
      </c>
      <c r="V22" s="715" t="s">
        <v>491</v>
      </c>
      <c r="W22" s="715" t="s">
        <v>491</v>
      </c>
      <c r="X22" s="715" t="s">
        <v>491</v>
      </c>
      <c r="Y22" s="715" t="s">
        <v>491</v>
      </c>
      <c r="Z22" s="556"/>
    </row>
    <row r="23" spans="1:26" s="141" customFormat="1">
      <c r="A23" s="704" t="s">
        <v>491</v>
      </c>
      <c r="B23" s="181" t="s">
        <v>491</v>
      </c>
      <c r="C23" s="181" t="s">
        <v>491</v>
      </c>
      <c r="D23" s="181" t="s">
        <v>491</v>
      </c>
      <c r="E23" s="721" t="s">
        <v>491</v>
      </c>
      <c r="F23" s="715" t="s">
        <v>491</v>
      </c>
      <c r="G23" s="715" t="s">
        <v>491</v>
      </c>
      <c r="H23" s="715" t="s">
        <v>491</v>
      </c>
      <c r="I23" s="715" t="s">
        <v>491</v>
      </c>
      <c r="J23" s="715" t="s">
        <v>491</v>
      </c>
      <c r="K23" s="715" t="s">
        <v>491</v>
      </c>
      <c r="L23" s="715" t="s">
        <v>491</v>
      </c>
      <c r="M23" s="715" t="s">
        <v>491</v>
      </c>
      <c r="N23" s="715" t="s">
        <v>491</v>
      </c>
      <c r="O23" s="715" t="s">
        <v>491</v>
      </c>
      <c r="P23" s="715" t="s">
        <v>491</v>
      </c>
      <c r="Q23" s="715" t="s">
        <v>491</v>
      </c>
      <c r="R23" s="715" t="s">
        <v>491</v>
      </c>
      <c r="S23" s="715" t="s">
        <v>491</v>
      </c>
      <c r="T23" s="715" t="s">
        <v>491</v>
      </c>
      <c r="U23" s="715" t="s">
        <v>491</v>
      </c>
      <c r="V23" s="715" t="s">
        <v>491</v>
      </c>
      <c r="W23" s="715" t="s">
        <v>491</v>
      </c>
      <c r="X23" s="715" t="s">
        <v>491</v>
      </c>
      <c r="Y23" s="715" t="s">
        <v>491</v>
      </c>
      <c r="Z23" s="556"/>
    </row>
    <row r="24" spans="1:26" s="141" customFormat="1">
      <c r="A24" s="704" t="s">
        <v>491</v>
      </c>
      <c r="B24" s="181" t="s">
        <v>491</v>
      </c>
      <c r="C24" s="181" t="s">
        <v>491</v>
      </c>
      <c r="D24" s="181" t="s">
        <v>491</v>
      </c>
      <c r="E24" s="721" t="s">
        <v>491</v>
      </c>
      <c r="F24" s="715" t="s">
        <v>491</v>
      </c>
      <c r="G24" s="715" t="s">
        <v>491</v>
      </c>
      <c r="H24" s="715" t="s">
        <v>491</v>
      </c>
      <c r="I24" s="715" t="s">
        <v>491</v>
      </c>
      <c r="J24" s="715" t="s">
        <v>491</v>
      </c>
      <c r="K24" s="715" t="s">
        <v>491</v>
      </c>
      <c r="L24" s="715" t="s">
        <v>491</v>
      </c>
      <c r="M24" s="715" t="s">
        <v>491</v>
      </c>
      <c r="N24" s="715" t="s">
        <v>491</v>
      </c>
      <c r="O24" s="715" t="s">
        <v>491</v>
      </c>
      <c r="P24" s="715" t="s">
        <v>491</v>
      </c>
      <c r="Q24" s="715" t="s">
        <v>491</v>
      </c>
      <c r="R24" s="715" t="s">
        <v>491</v>
      </c>
      <c r="S24" s="715" t="s">
        <v>491</v>
      </c>
      <c r="T24" s="715" t="s">
        <v>491</v>
      </c>
      <c r="U24" s="715" t="s">
        <v>491</v>
      </c>
      <c r="V24" s="715" t="s">
        <v>491</v>
      </c>
      <c r="W24" s="715" t="s">
        <v>491</v>
      </c>
      <c r="X24" s="715" t="s">
        <v>491</v>
      </c>
      <c r="Y24" s="715" t="s">
        <v>491</v>
      </c>
      <c r="Z24" s="556"/>
    </row>
    <row r="25" spans="1:26" s="141" customFormat="1">
      <c r="A25" s="704" t="s">
        <v>491</v>
      </c>
      <c r="B25" s="181" t="s">
        <v>491</v>
      </c>
      <c r="C25" s="181" t="s">
        <v>491</v>
      </c>
      <c r="D25" s="181" t="s">
        <v>491</v>
      </c>
      <c r="E25" s="721" t="s">
        <v>491</v>
      </c>
      <c r="F25" s="715" t="s">
        <v>491</v>
      </c>
      <c r="G25" s="715" t="s">
        <v>491</v>
      </c>
      <c r="H25" s="715" t="s">
        <v>491</v>
      </c>
      <c r="I25" s="715" t="s">
        <v>491</v>
      </c>
      <c r="J25" s="715" t="s">
        <v>491</v>
      </c>
      <c r="K25" s="715" t="s">
        <v>491</v>
      </c>
      <c r="L25" s="715" t="s">
        <v>491</v>
      </c>
      <c r="M25" s="715" t="s">
        <v>491</v>
      </c>
      <c r="N25" s="715" t="s">
        <v>491</v>
      </c>
      <c r="O25" s="715" t="s">
        <v>491</v>
      </c>
      <c r="P25" s="715" t="s">
        <v>491</v>
      </c>
      <c r="Q25" s="715" t="s">
        <v>491</v>
      </c>
      <c r="R25" s="715" t="s">
        <v>491</v>
      </c>
      <c r="S25" s="715" t="s">
        <v>491</v>
      </c>
      <c r="T25" s="715" t="s">
        <v>491</v>
      </c>
      <c r="U25" s="715" t="s">
        <v>491</v>
      </c>
      <c r="V25" s="715" t="s">
        <v>491</v>
      </c>
      <c r="W25" s="715" t="s">
        <v>491</v>
      </c>
      <c r="X25" s="715" t="s">
        <v>491</v>
      </c>
      <c r="Y25" s="715" t="s">
        <v>491</v>
      </c>
      <c r="Z25" s="556"/>
    </row>
    <row r="26" spans="1:26" s="141" customFormat="1">
      <c r="A26" s="704" t="s">
        <v>491</v>
      </c>
      <c r="B26" s="181" t="s">
        <v>491</v>
      </c>
      <c r="C26" s="181" t="s">
        <v>491</v>
      </c>
      <c r="D26" s="181" t="s">
        <v>491</v>
      </c>
      <c r="E26" s="721" t="s">
        <v>491</v>
      </c>
      <c r="F26" s="715" t="s">
        <v>491</v>
      </c>
      <c r="G26" s="715" t="s">
        <v>491</v>
      </c>
      <c r="H26" s="715" t="s">
        <v>491</v>
      </c>
      <c r="I26" s="715" t="s">
        <v>491</v>
      </c>
      <c r="J26" s="715" t="s">
        <v>491</v>
      </c>
      <c r="K26" s="715" t="s">
        <v>491</v>
      </c>
      <c r="L26" s="715" t="s">
        <v>491</v>
      </c>
      <c r="M26" s="715" t="s">
        <v>491</v>
      </c>
      <c r="N26" s="715" t="s">
        <v>491</v>
      </c>
      <c r="O26" s="715" t="s">
        <v>491</v>
      </c>
      <c r="P26" s="715" t="s">
        <v>491</v>
      </c>
      <c r="Q26" s="715" t="s">
        <v>491</v>
      </c>
      <c r="R26" s="715" t="s">
        <v>491</v>
      </c>
      <c r="S26" s="715" t="s">
        <v>491</v>
      </c>
      <c r="T26" s="715" t="s">
        <v>491</v>
      </c>
      <c r="U26" s="715" t="s">
        <v>491</v>
      </c>
      <c r="V26" s="715" t="s">
        <v>491</v>
      </c>
      <c r="W26" s="715" t="s">
        <v>491</v>
      </c>
      <c r="X26" s="715" t="s">
        <v>491</v>
      </c>
      <c r="Y26" s="715" t="s">
        <v>491</v>
      </c>
      <c r="Z26" s="556"/>
    </row>
    <row r="27" spans="1:26" s="141" customFormat="1">
      <c r="A27" s="704" t="s">
        <v>491</v>
      </c>
      <c r="B27" s="181" t="s">
        <v>491</v>
      </c>
      <c r="C27" s="181" t="s">
        <v>491</v>
      </c>
      <c r="D27" s="181" t="s">
        <v>491</v>
      </c>
      <c r="E27" s="721" t="s">
        <v>491</v>
      </c>
      <c r="F27" s="715" t="s">
        <v>491</v>
      </c>
      <c r="G27" s="715" t="s">
        <v>491</v>
      </c>
      <c r="H27" s="715" t="s">
        <v>491</v>
      </c>
      <c r="I27" s="715" t="s">
        <v>491</v>
      </c>
      <c r="J27" s="715" t="s">
        <v>491</v>
      </c>
      <c r="K27" s="715" t="s">
        <v>491</v>
      </c>
      <c r="L27" s="715" t="s">
        <v>491</v>
      </c>
      <c r="M27" s="715" t="s">
        <v>491</v>
      </c>
      <c r="N27" s="715" t="s">
        <v>491</v>
      </c>
      <c r="O27" s="715" t="s">
        <v>491</v>
      </c>
      <c r="P27" s="715" t="s">
        <v>491</v>
      </c>
      <c r="Q27" s="715" t="s">
        <v>491</v>
      </c>
      <c r="R27" s="715" t="s">
        <v>491</v>
      </c>
      <c r="S27" s="715" t="s">
        <v>491</v>
      </c>
      <c r="T27" s="715" t="s">
        <v>491</v>
      </c>
      <c r="U27" s="715" t="s">
        <v>491</v>
      </c>
      <c r="V27" s="715" t="s">
        <v>491</v>
      </c>
      <c r="W27" s="715" t="s">
        <v>491</v>
      </c>
      <c r="X27" s="715" t="s">
        <v>491</v>
      </c>
      <c r="Y27" s="715" t="s">
        <v>491</v>
      </c>
      <c r="Z27" s="556"/>
    </row>
    <row r="28" spans="1:26" s="141" customFormat="1">
      <c r="A28" s="704" t="s">
        <v>491</v>
      </c>
      <c r="B28" s="722" t="s">
        <v>491</v>
      </c>
      <c r="C28" s="722" t="s">
        <v>491</v>
      </c>
      <c r="D28" s="722" t="s">
        <v>491</v>
      </c>
      <c r="E28" s="722" t="s">
        <v>491</v>
      </c>
      <c r="F28" s="722" t="s">
        <v>491</v>
      </c>
      <c r="G28" s="722" t="s">
        <v>491</v>
      </c>
      <c r="H28" s="722" t="s">
        <v>491</v>
      </c>
      <c r="I28" s="722" t="s">
        <v>491</v>
      </c>
      <c r="J28" s="722" t="s">
        <v>491</v>
      </c>
      <c r="K28" s="722" t="s">
        <v>491</v>
      </c>
      <c r="L28" s="722" t="s">
        <v>491</v>
      </c>
      <c r="M28" s="722" t="s">
        <v>491</v>
      </c>
      <c r="N28" s="722" t="s">
        <v>491</v>
      </c>
      <c r="O28" s="722" t="s">
        <v>491</v>
      </c>
      <c r="P28" s="722" t="s">
        <v>491</v>
      </c>
      <c r="Q28" s="715" t="s">
        <v>491</v>
      </c>
      <c r="R28" s="715" t="s">
        <v>491</v>
      </c>
      <c r="S28" s="715" t="s">
        <v>491</v>
      </c>
      <c r="T28" s="715" t="s">
        <v>491</v>
      </c>
      <c r="U28" s="715" t="s">
        <v>491</v>
      </c>
      <c r="V28" s="715" t="s">
        <v>491</v>
      </c>
      <c r="W28" s="715" t="s">
        <v>491</v>
      </c>
      <c r="X28" s="715" t="s">
        <v>491</v>
      </c>
      <c r="Y28" s="715" t="s">
        <v>491</v>
      </c>
      <c r="Z28" s="556"/>
    </row>
    <row r="29" spans="1:26" s="556" customFormat="1">
      <c r="A29" s="714" t="str">
        <f>'Tabelle 33'!A29</f>
        <v>Anmerkungen. Datengrundlage: Volkshochschul-Statistik 2023; Basis: 822</v>
      </c>
      <c r="B29" s="708"/>
      <c r="C29" s="708"/>
      <c r="D29" s="708"/>
      <c r="E29" s="723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</row>
    <row r="30" spans="1:26" s="556" customFormat="1">
      <c r="A30" s="539" t="s">
        <v>461</v>
      </c>
      <c r="B30" s="724"/>
      <c r="C30" s="724"/>
      <c r="D30" s="724"/>
      <c r="E30" s="724"/>
      <c r="F30" s="724"/>
      <c r="G30" s="724"/>
      <c r="H30" s="724"/>
      <c r="I30" s="724"/>
      <c r="J30" s="724"/>
      <c r="K30" s="724"/>
      <c r="L30" s="724"/>
      <c r="M30" s="724"/>
      <c r="N30" s="716"/>
      <c r="O30" s="716"/>
      <c r="P30" s="716"/>
      <c r="Q30" s="716"/>
      <c r="R30" s="716"/>
      <c r="S30" s="716"/>
      <c r="T30" s="716"/>
      <c r="U30" s="716"/>
      <c r="V30" s="716"/>
      <c r="W30" s="716"/>
      <c r="X30" s="716"/>
      <c r="Y30" s="716"/>
    </row>
    <row r="31" spans="1:26" s="556" customFormat="1">
      <c r="A31" s="681" t="s">
        <v>462</v>
      </c>
      <c r="B31" s="682"/>
      <c r="C31" s="682"/>
      <c r="D31" s="682"/>
      <c r="E31" s="682"/>
      <c r="F31" s="682"/>
      <c r="G31" s="682"/>
      <c r="H31" s="682"/>
      <c r="I31" s="682"/>
      <c r="J31" s="682"/>
      <c r="K31" s="682"/>
      <c r="L31" s="682"/>
      <c r="M31" s="682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</row>
    <row r="32" spans="1:26" s="556" customFormat="1">
      <c r="A32" s="717"/>
      <c r="B32" s="725"/>
      <c r="C32" s="725"/>
      <c r="D32" s="725"/>
      <c r="E32" s="725"/>
      <c r="F32" s="725"/>
      <c r="G32" s="725"/>
      <c r="H32" s="725"/>
      <c r="I32" s="725"/>
      <c r="J32" s="725"/>
      <c r="K32" s="725"/>
      <c r="L32" s="725"/>
      <c r="M32" s="725"/>
      <c r="N32" s="725"/>
      <c r="O32" s="725"/>
      <c r="P32" s="725"/>
      <c r="Q32" s="716"/>
      <c r="R32" s="716"/>
      <c r="S32" s="716"/>
      <c r="T32" s="716"/>
      <c r="U32" s="716"/>
      <c r="V32" s="716"/>
      <c r="W32" s="716"/>
      <c r="X32" s="716"/>
      <c r="Y32" s="716"/>
    </row>
    <row r="33" spans="1:26" s="556" customFormat="1">
      <c r="A33" s="547" t="s">
        <v>545</v>
      </c>
      <c r="B33" s="545"/>
      <c r="C33" s="545"/>
      <c r="D33" s="545"/>
      <c r="E33" s="545"/>
      <c r="F33" s="545"/>
      <c r="I33" s="716"/>
      <c r="J33" s="716"/>
      <c r="K33" s="716"/>
      <c r="L33" s="716"/>
      <c r="M33" s="716"/>
      <c r="N33" s="716"/>
      <c r="O33" s="716"/>
      <c r="P33" s="716"/>
    </row>
    <row r="34" spans="1:26" s="556" customFormat="1">
      <c r="A34" s="547" t="s">
        <v>546</v>
      </c>
      <c r="B34" s="545"/>
      <c r="C34" s="545"/>
      <c r="D34" s="545"/>
      <c r="E34" s="545"/>
      <c r="F34" s="775" t="s">
        <v>541</v>
      </c>
      <c r="G34" s="775"/>
      <c r="H34" s="775"/>
      <c r="I34" s="725"/>
      <c r="J34" s="725"/>
      <c r="K34" s="725"/>
      <c r="L34" s="725"/>
      <c r="M34" s="725"/>
      <c r="N34" s="725"/>
      <c r="O34" s="725"/>
      <c r="P34" s="725"/>
    </row>
    <row r="35" spans="1:26" s="556" customFormat="1">
      <c r="A35" s="548"/>
      <c r="B35" s="545"/>
      <c r="C35" s="545"/>
      <c r="D35" s="545"/>
      <c r="E35" s="545"/>
      <c r="F35" s="545"/>
      <c r="G35" s="402"/>
      <c r="H35" s="402"/>
      <c r="I35" s="716"/>
      <c r="J35" s="716"/>
      <c r="K35" s="716"/>
      <c r="L35" s="716"/>
      <c r="M35" s="716"/>
      <c r="N35" s="716"/>
      <c r="O35" s="716"/>
      <c r="P35" s="716"/>
    </row>
    <row r="36" spans="1:26" s="556" customFormat="1">
      <c r="A36" s="766" t="s">
        <v>547</v>
      </c>
      <c r="B36" s="766"/>
      <c r="C36" s="766"/>
      <c r="D36" s="766"/>
      <c r="E36" s="766"/>
      <c r="F36" s="545"/>
      <c r="G36" s="402"/>
      <c r="H36" s="402"/>
      <c r="I36" s="725"/>
      <c r="J36" s="725"/>
      <c r="K36" s="725"/>
      <c r="L36" s="725"/>
      <c r="M36" s="725"/>
      <c r="N36" s="725"/>
      <c r="O36" s="725"/>
      <c r="P36" s="725"/>
    </row>
    <row r="37" spans="1:26" s="141" customFormat="1">
      <c r="A37" s="704" t="s">
        <v>491</v>
      </c>
      <c r="B37" s="181"/>
      <c r="C37" s="181"/>
      <c r="D37" s="181"/>
      <c r="E37" s="181"/>
      <c r="F37" s="715"/>
      <c r="G37" s="715"/>
      <c r="H37" s="715"/>
      <c r="I37" s="715"/>
      <c r="J37" s="715"/>
      <c r="K37" s="715"/>
      <c r="L37" s="715"/>
      <c r="M37" s="715"/>
      <c r="N37" s="715"/>
      <c r="O37" s="715"/>
      <c r="P37" s="715"/>
      <c r="Z37" s="556"/>
    </row>
    <row r="38" spans="1:26" s="141" customFormat="1">
      <c r="A38" s="704" t="s">
        <v>491</v>
      </c>
      <c r="B38" s="726"/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M38" s="726"/>
      <c r="N38" s="726"/>
      <c r="O38" s="726"/>
      <c r="P38" s="726"/>
      <c r="Z38" s="556"/>
    </row>
    <row r="39" spans="1:26" s="141" customFormat="1">
      <c r="A39" s="704" t="s">
        <v>491</v>
      </c>
      <c r="B39" s="181"/>
      <c r="C39" s="181"/>
      <c r="D39" s="181"/>
      <c r="E39" s="721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Z39" s="556"/>
    </row>
    <row r="40" spans="1:26" s="141" customFormat="1">
      <c r="A40" s="704" t="s">
        <v>491</v>
      </c>
      <c r="Z40" s="556"/>
    </row>
    <row r="41" spans="1:26" s="141" customFormat="1">
      <c r="A41" s="704" t="s">
        <v>491</v>
      </c>
      <c r="Z41" s="556"/>
    </row>
    <row r="42" spans="1:26" s="141" customFormat="1">
      <c r="A42" s="704" t="s">
        <v>491</v>
      </c>
      <c r="Z42" s="556"/>
    </row>
  </sheetData>
  <mergeCells count="36">
    <mergeCell ref="A36:E36"/>
    <mergeCell ref="A2:A6"/>
    <mergeCell ref="B2:Y2"/>
    <mergeCell ref="B3:D4"/>
    <mergeCell ref="E3:G4"/>
    <mergeCell ref="H3:J4"/>
    <mergeCell ref="K3:M4"/>
    <mergeCell ref="N3:P4"/>
    <mergeCell ref="Q3:S4"/>
    <mergeCell ref="T3:V4"/>
    <mergeCell ref="W3:Y4"/>
    <mergeCell ref="L5:L6"/>
    <mergeCell ref="M5:M6"/>
    <mergeCell ref="B5:B6"/>
    <mergeCell ref="C5:C6"/>
    <mergeCell ref="D5:D6"/>
    <mergeCell ref="E5:E6"/>
    <mergeCell ref="Y5:Y6"/>
    <mergeCell ref="N5:N6"/>
    <mergeCell ref="O5:O6"/>
    <mergeCell ref="P5:P6"/>
    <mergeCell ref="Q5:Q6"/>
    <mergeCell ref="R5:R6"/>
    <mergeCell ref="S5:S6"/>
    <mergeCell ref="X5:X6"/>
    <mergeCell ref="F34:H34"/>
    <mergeCell ref="T5:T6"/>
    <mergeCell ref="U5:U6"/>
    <mergeCell ref="V5:V6"/>
    <mergeCell ref="W5:W6"/>
    <mergeCell ref="H5:H6"/>
    <mergeCell ref="I5:I6"/>
    <mergeCell ref="J5:J6"/>
    <mergeCell ref="K5:K6"/>
    <mergeCell ref="F5:F6"/>
    <mergeCell ref="G5:G6"/>
  </mergeCells>
  <hyperlinks>
    <hyperlink ref="F34" r:id="rId1" xr:uid="{DE907497-C2EF-43A9-ADA2-91F306B0B9DF}"/>
    <hyperlink ref="F34:H34" r:id="rId2" display="http://dx.doi.org/10.4232/1.14582 " xr:uid="{101A9842-6FB3-406C-B154-54CE09754951}"/>
    <hyperlink ref="A36" r:id="rId3" display="Publikation und Tabellen stehen unter der Lizenz CC BY-SA DEED 4.0." xr:uid="{0AAA162D-6D62-4CDB-A2C9-7EC0F39DADCF}"/>
    <hyperlink ref="A36:E36" r:id="rId4" display="Die Tabellen stehen unter der Lizenz CC BY-SA DEED 4.0." xr:uid="{5D9D942D-0969-455F-9984-21F817633E2B}"/>
  </hyperlinks>
  <pageMargins left="0.7" right="0.7" top="0.78740157499999996" bottom="0.78740157499999996" header="0.3" footer="0.3"/>
  <pageSetup paperSize="9" scale="63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D6FE-C1F5-40A6-974D-DA45E8F10223}">
  <sheetPr>
    <pageSetUpPr fitToPage="1"/>
  </sheetPr>
  <dimension ref="A1:N45"/>
  <sheetViews>
    <sheetView view="pageBreakPreview" zoomScaleNormal="112" zoomScaleSheetLayoutView="100" workbookViewId="0">
      <selection sqref="A1:M1"/>
    </sheetView>
  </sheetViews>
  <sheetFormatPr baseColWidth="10" defaultRowHeight="12.75"/>
  <cols>
    <col min="1" max="1" width="13.7109375" style="20" customWidth="1"/>
    <col min="2" max="13" width="9.7109375" style="20" customWidth="1"/>
    <col min="14" max="14" width="2.7109375" style="402" customWidth="1"/>
    <col min="15" max="16384" width="11.42578125" style="20"/>
  </cols>
  <sheetData>
    <row r="1" spans="1:14" s="19" customFormat="1" ht="39.950000000000003" customHeight="1" thickBot="1">
      <c r="A1" s="788" t="str">
        <f>"Tabelle 2: Hauptberufliches Personal nach Ländern " &amp;Hilfswerte!B1</f>
        <v>Tabelle 2: Hauptberufliches Personal nach Ländern 2023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550"/>
    </row>
    <row r="2" spans="1:14" s="19" customFormat="1" ht="18" customHeight="1">
      <c r="A2" s="789" t="s">
        <v>12</v>
      </c>
      <c r="B2" s="798" t="s">
        <v>403</v>
      </c>
      <c r="C2" s="799"/>
      <c r="D2" s="796" t="s">
        <v>13</v>
      </c>
      <c r="E2" s="796"/>
      <c r="F2" s="796"/>
      <c r="G2" s="796"/>
      <c r="H2" s="796"/>
      <c r="I2" s="796"/>
      <c r="J2" s="796"/>
      <c r="K2" s="796"/>
      <c r="L2" s="796"/>
      <c r="M2" s="797"/>
      <c r="N2" s="550"/>
    </row>
    <row r="3" spans="1:14" ht="50.1" customHeight="1">
      <c r="A3" s="790"/>
      <c r="B3" s="800"/>
      <c r="C3" s="801"/>
      <c r="D3" s="792" t="s">
        <v>408</v>
      </c>
      <c r="E3" s="793"/>
      <c r="F3" s="792" t="s">
        <v>407</v>
      </c>
      <c r="G3" s="793"/>
      <c r="H3" s="792" t="s">
        <v>404</v>
      </c>
      <c r="I3" s="794"/>
      <c r="J3" s="792" t="s">
        <v>405</v>
      </c>
      <c r="K3" s="793"/>
      <c r="L3" s="792" t="s">
        <v>406</v>
      </c>
      <c r="M3" s="795"/>
    </row>
    <row r="4" spans="1:14" ht="22.5">
      <c r="A4" s="791"/>
      <c r="B4" s="579" t="s">
        <v>9</v>
      </c>
      <c r="C4" s="580" t="s">
        <v>380</v>
      </c>
      <c r="D4" s="581" t="s">
        <v>9</v>
      </c>
      <c r="E4" s="580" t="s">
        <v>380</v>
      </c>
      <c r="F4" s="581"/>
      <c r="G4" s="582" t="s">
        <v>380</v>
      </c>
      <c r="H4" s="579"/>
      <c r="I4" s="582" t="s">
        <v>380</v>
      </c>
      <c r="J4" s="583"/>
      <c r="K4" s="582" t="s">
        <v>380</v>
      </c>
      <c r="L4" s="583"/>
      <c r="M4" s="584" t="s">
        <v>380</v>
      </c>
    </row>
    <row r="5" spans="1:14" s="21" customFormat="1">
      <c r="A5" s="802" t="s">
        <v>61</v>
      </c>
      <c r="B5" s="132">
        <v>1415.5</v>
      </c>
      <c r="C5" s="132">
        <v>1124.2</v>
      </c>
      <c r="D5" s="99">
        <v>137.5</v>
      </c>
      <c r="E5" s="113">
        <v>88.8</v>
      </c>
      <c r="F5" s="99">
        <v>445.6</v>
      </c>
      <c r="G5" s="100">
        <v>368.3</v>
      </c>
      <c r="H5" s="99">
        <v>641.1</v>
      </c>
      <c r="I5" s="100">
        <v>571.5</v>
      </c>
      <c r="J5" s="99">
        <v>108.1</v>
      </c>
      <c r="K5" s="100">
        <v>39.200000000000003</v>
      </c>
      <c r="L5" s="99">
        <v>83.2</v>
      </c>
      <c r="M5" s="101">
        <v>56.4</v>
      </c>
      <c r="N5" s="404"/>
    </row>
    <row r="6" spans="1:14" s="22" customFormat="1" ht="11.25" customHeight="1">
      <c r="A6" s="785"/>
      <c r="B6" s="131">
        <v>1</v>
      </c>
      <c r="C6" s="131">
        <v>0.79420999999999997</v>
      </c>
      <c r="D6" s="87">
        <v>9.7140000000000004E-2</v>
      </c>
      <c r="E6" s="102">
        <v>0.64581999999999995</v>
      </c>
      <c r="F6" s="87">
        <v>0.31480000000000002</v>
      </c>
      <c r="G6" s="102">
        <v>0.82652999999999999</v>
      </c>
      <c r="H6" s="87">
        <v>0.45290999999999998</v>
      </c>
      <c r="I6" s="102">
        <v>0.89144000000000001</v>
      </c>
      <c r="J6" s="87">
        <v>7.6369999999999993E-2</v>
      </c>
      <c r="K6" s="102">
        <v>0.36263000000000001</v>
      </c>
      <c r="L6" s="87">
        <v>5.8779999999999999E-2</v>
      </c>
      <c r="M6" s="103">
        <v>0.67788000000000004</v>
      </c>
      <c r="N6" s="551"/>
    </row>
    <row r="7" spans="1:14" s="21" customFormat="1">
      <c r="A7" s="785" t="s">
        <v>62</v>
      </c>
      <c r="B7" s="132">
        <v>1725.4</v>
      </c>
      <c r="C7" s="132">
        <v>1366.1</v>
      </c>
      <c r="D7" s="99">
        <v>127.1</v>
      </c>
      <c r="E7" s="113">
        <v>82.9</v>
      </c>
      <c r="F7" s="99">
        <v>753.7</v>
      </c>
      <c r="G7" s="100">
        <v>612</v>
      </c>
      <c r="H7" s="99">
        <v>682.2</v>
      </c>
      <c r="I7" s="100">
        <v>586.6</v>
      </c>
      <c r="J7" s="99">
        <v>114.3</v>
      </c>
      <c r="K7" s="100">
        <v>50.3</v>
      </c>
      <c r="L7" s="99">
        <v>48.1</v>
      </c>
      <c r="M7" s="101">
        <v>34.299999999999997</v>
      </c>
      <c r="N7" s="404"/>
    </row>
    <row r="8" spans="1:14" s="22" customFormat="1" ht="11.25" customHeight="1">
      <c r="A8" s="785"/>
      <c r="B8" s="131">
        <v>1</v>
      </c>
      <c r="C8" s="131">
        <v>0.79176000000000002</v>
      </c>
      <c r="D8" s="87">
        <v>7.3660000000000003E-2</v>
      </c>
      <c r="E8" s="102">
        <v>0.65224000000000004</v>
      </c>
      <c r="F8" s="87">
        <v>0.43683</v>
      </c>
      <c r="G8" s="102">
        <v>0.81198999999999999</v>
      </c>
      <c r="H8" s="87">
        <v>0.39539000000000002</v>
      </c>
      <c r="I8" s="102">
        <v>0.85987000000000002</v>
      </c>
      <c r="J8" s="87">
        <v>6.6250000000000003E-2</v>
      </c>
      <c r="K8" s="102">
        <v>0.44007000000000002</v>
      </c>
      <c r="L8" s="87">
        <v>2.7879999999999999E-2</v>
      </c>
      <c r="M8" s="103">
        <v>0.71309999999999996</v>
      </c>
      <c r="N8" s="551"/>
    </row>
    <row r="9" spans="1:14" s="21" customFormat="1">
      <c r="A9" s="785" t="s">
        <v>63</v>
      </c>
      <c r="B9" s="132">
        <v>232.8</v>
      </c>
      <c r="C9" s="132">
        <v>166.3</v>
      </c>
      <c r="D9" s="99">
        <v>12</v>
      </c>
      <c r="E9" s="113">
        <v>5</v>
      </c>
      <c r="F9" s="99">
        <v>100.4</v>
      </c>
      <c r="G9" s="100">
        <v>80.5</v>
      </c>
      <c r="H9" s="99">
        <v>105.8</v>
      </c>
      <c r="I9" s="100">
        <v>75</v>
      </c>
      <c r="J9" s="99">
        <v>4.5999999999999996</v>
      </c>
      <c r="K9" s="100">
        <v>1.2</v>
      </c>
      <c r="L9" s="99">
        <v>10</v>
      </c>
      <c r="M9" s="101">
        <v>4.5999999999999996</v>
      </c>
      <c r="N9" s="404"/>
    </row>
    <row r="10" spans="1:14" s="22" customFormat="1" ht="11.25" customHeight="1">
      <c r="A10" s="785"/>
      <c r="B10" s="131">
        <v>1</v>
      </c>
      <c r="C10" s="131">
        <v>0.71435000000000004</v>
      </c>
      <c r="D10" s="87">
        <v>5.1549999999999999E-2</v>
      </c>
      <c r="E10" s="102">
        <v>0.41666999999999998</v>
      </c>
      <c r="F10" s="87">
        <v>0.43126999999999999</v>
      </c>
      <c r="G10" s="102">
        <v>0.80179</v>
      </c>
      <c r="H10" s="87">
        <v>0.45446999999999999</v>
      </c>
      <c r="I10" s="102">
        <v>0.70887999999999995</v>
      </c>
      <c r="J10" s="87">
        <v>1.976E-2</v>
      </c>
      <c r="K10" s="102">
        <v>0.26086999999999999</v>
      </c>
      <c r="L10" s="87">
        <v>4.2959999999999998E-2</v>
      </c>
      <c r="M10" s="103">
        <v>0.46</v>
      </c>
      <c r="N10" s="551"/>
    </row>
    <row r="11" spans="1:14" s="21" customFormat="1">
      <c r="A11" s="785" t="s">
        <v>64</v>
      </c>
      <c r="B11" s="132">
        <v>146.4</v>
      </c>
      <c r="C11" s="132">
        <v>123.3</v>
      </c>
      <c r="D11" s="99">
        <v>18.399999999999999</v>
      </c>
      <c r="E11" s="113">
        <v>13.4</v>
      </c>
      <c r="F11" s="99">
        <v>59.7</v>
      </c>
      <c r="G11" s="100">
        <v>47.9</v>
      </c>
      <c r="H11" s="99">
        <v>60.9</v>
      </c>
      <c r="I11" s="100">
        <v>56.7</v>
      </c>
      <c r="J11" s="99">
        <v>0.6</v>
      </c>
      <c r="K11" s="100">
        <v>0.5</v>
      </c>
      <c r="L11" s="99">
        <v>6.8</v>
      </c>
      <c r="M11" s="101">
        <v>4.8</v>
      </c>
      <c r="N11" s="404"/>
    </row>
    <row r="12" spans="1:14" s="22" customFormat="1" ht="11.25" customHeight="1">
      <c r="A12" s="785"/>
      <c r="B12" s="131">
        <v>1</v>
      </c>
      <c r="C12" s="131">
        <v>0.84221000000000001</v>
      </c>
      <c r="D12" s="87">
        <v>0.12567999999999999</v>
      </c>
      <c r="E12" s="102">
        <v>0.72826000000000002</v>
      </c>
      <c r="F12" s="87">
        <v>0.40778999999999999</v>
      </c>
      <c r="G12" s="102">
        <v>0.80235000000000001</v>
      </c>
      <c r="H12" s="87">
        <v>0.41598000000000002</v>
      </c>
      <c r="I12" s="102">
        <v>0.93103000000000002</v>
      </c>
      <c r="J12" s="87">
        <v>4.1000000000000003E-3</v>
      </c>
      <c r="K12" s="102">
        <v>0.83333000000000002</v>
      </c>
      <c r="L12" s="87">
        <v>4.6449999999999998E-2</v>
      </c>
      <c r="M12" s="103">
        <v>0.70587999999999995</v>
      </c>
      <c r="N12" s="551"/>
    </row>
    <row r="13" spans="1:14" s="21" customFormat="1">
      <c r="A13" s="785" t="s">
        <v>65</v>
      </c>
      <c r="B13" s="132">
        <v>127.6</v>
      </c>
      <c r="C13" s="132">
        <v>85.3</v>
      </c>
      <c r="D13" s="99">
        <v>2</v>
      </c>
      <c r="E13" s="113">
        <v>1</v>
      </c>
      <c r="F13" s="99">
        <v>41.5</v>
      </c>
      <c r="G13" s="100">
        <v>33.4</v>
      </c>
      <c r="H13" s="99">
        <v>62.2</v>
      </c>
      <c r="I13" s="100">
        <v>44.5</v>
      </c>
      <c r="J13" s="99">
        <v>11.6</v>
      </c>
      <c r="K13" s="100">
        <v>0.6</v>
      </c>
      <c r="L13" s="99">
        <v>10.3</v>
      </c>
      <c r="M13" s="101">
        <v>5.8</v>
      </c>
      <c r="N13" s="404"/>
    </row>
    <row r="14" spans="1:14" s="22" customFormat="1" ht="11.25" customHeight="1">
      <c r="A14" s="785"/>
      <c r="B14" s="131">
        <v>1</v>
      </c>
      <c r="C14" s="131">
        <v>0.66849999999999998</v>
      </c>
      <c r="D14" s="87">
        <v>1.567E-2</v>
      </c>
      <c r="E14" s="102">
        <v>0.5</v>
      </c>
      <c r="F14" s="87">
        <v>0.32523999999999997</v>
      </c>
      <c r="G14" s="102">
        <v>0.80481999999999998</v>
      </c>
      <c r="H14" s="87">
        <v>0.48746</v>
      </c>
      <c r="I14" s="102">
        <v>0.71543000000000001</v>
      </c>
      <c r="J14" s="87">
        <v>9.0910000000000005E-2</v>
      </c>
      <c r="K14" s="102">
        <v>5.1720000000000002E-2</v>
      </c>
      <c r="L14" s="87">
        <v>8.072E-2</v>
      </c>
      <c r="M14" s="103">
        <v>0.56311</v>
      </c>
      <c r="N14" s="551"/>
    </row>
    <row r="15" spans="1:14" s="21" customFormat="1">
      <c r="A15" s="785" t="s">
        <v>66</v>
      </c>
      <c r="B15" s="132">
        <v>138</v>
      </c>
      <c r="C15" s="132">
        <v>93.8</v>
      </c>
      <c r="D15" s="99">
        <v>2</v>
      </c>
      <c r="E15" s="113">
        <v>0</v>
      </c>
      <c r="F15" s="99">
        <v>36</v>
      </c>
      <c r="G15" s="100">
        <v>33.1</v>
      </c>
      <c r="H15" s="99">
        <v>100</v>
      </c>
      <c r="I15" s="100">
        <v>60.7</v>
      </c>
      <c r="J15" s="99">
        <v>0</v>
      </c>
      <c r="K15" s="100">
        <v>0</v>
      </c>
      <c r="L15" s="99">
        <v>0</v>
      </c>
      <c r="M15" s="101">
        <v>0</v>
      </c>
      <c r="N15" s="404"/>
    </row>
    <row r="16" spans="1:14" s="22" customFormat="1" ht="11.25" customHeight="1">
      <c r="A16" s="785"/>
      <c r="B16" s="131">
        <v>1</v>
      </c>
      <c r="C16" s="131">
        <v>0.67971000000000004</v>
      </c>
      <c r="D16" s="87">
        <v>1.4489999999999999E-2</v>
      </c>
      <c r="E16" s="102" t="s">
        <v>472</v>
      </c>
      <c r="F16" s="87">
        <v>0.26086999999999999</v>
      </c>
      <c r="G16" s="102">
        <v>0.91944000000000004</v>
      </c>
      <c r="H16" s="87">
        <v>0.72463999999999995</v>
      </c>
      <c r="I16" s="102">
        <v>0.60699999999999998</v>
      </c>
      <c r="J16" s="87" t="s">
        <v>472</v>
      </c>
      <c r="K16" s="102" t="s">
        <v>472</v>
      </c>
      <c r="L16" s="87" t="s">
        <v>472</v>
      </c>
      <c r="M16" s="103" t="s">
        <v>472</v>
      </c>
      <c r="N16" s="551"/>
    </row>
    <row r="17" spans="1:14" s="21" customFormat="1">
      <c r="A17" s="785" t="s">
        <v>67</v>
      </c>
      <c r="B17" s="132">
        <v>780.8</v>
      </c>
      <c r="C17" s="132">
        <v>600.6</v>
      </c>
      <c r="D17" s="99">
        <v>36.799999999999997</v>
      </c>
      <c r="E17" s="113">
        <v>17.3</v>
      </c>
      <c r="F17" s="99">
        <v>329.5</v>
      </c>
      <c r="G17" s="100">
        <v>251</v>
      </c>
      <c r="H17" s="99">
        <v>327.10000000000002</v>
      </c>
      <c r="I17" s="100">
        <v>270.7</v>
      </c>
      <c r="J17" s="99">
        <v>16.399999999999999</v>
      </c>
      <c r="K17" s="100">
        <v>6.7</v>
      </c>
      <c r="L17" s="99">
        <v>71</v>
      </c>
      <c r="M17" s="101">
        <v>54.9</v>
      </c>
      <c r="N17" s="404"/>
    </row>
    <row r="18" spans="1:14" s="22" customFormat="1" ht="11.25" customHeight="1">
      <c r="A18" s="785"/>
      <c r="B18" s="131">
        <v>1</v>
      </c>
      <c r="C18" s="131">
        <v>0.76920999999999995</v>
      </c>
      <c r="D18" s="87">
        <v>4.7129999999999998E-2</v>
      </c>
      <c r="E18" s="102">
        <v>0.47010999999999997</v>
      </c>
      <c r="F18" s="87">
        <v>0.42199999999999999</v>
      </c>
      <c r="G18" s="102">
        <v>0.76175999999999999</v>
      </c>
      <c r="H18" s="87">
        <v>0.41893000000000002</v>
      </c>
      <c r="I18" s="102">
        <v>0.82757999999999998</v>
      </c>
      <c r="J18" s="87">
        <v>2.1000000000000001E-2</v>
      </c>
      <c r="K18" s="102">
        <v>0.40854000000000001</v>
      </c>
      <c r="L18" s="87">
        <v>9.0929999999999997E-2</v>
      </c>
      <c r="M18" s="103">
        <v>0.77324000000000004</v>
      </c>
      <c r="N18" s="551"/>
    </row>
    <row r="19" spans="1:14" s="21" customFormat="1" ht="12.75" customHeight="1">
      <c r="A19" s="785" t="s">
        <v>68</v>
      </c>
      <c r="B19" s="132">
        <v>80.599999999999994</v>
      </c>
      <c r="C19" s="132">
        <v>66.400000000000006</v>
      </c>
      <c r="D19" s="99">
        <v>7.3</v>
      </c>
      <c r="E19" s="113">
        <v>4.3</v>
      </c>
      <c r="F19" s="99">
        <v>41</v>
      </c>
      <c r="G19" s="100">
        <v>35</v>
      </c>
      <c r="H19" s="99">
        <v>31.7</v>
      </c>
      <c r="I19" s="100">
        <v>26.5</v>
      </c>
      <c r="J19" s="99">
        <v>0.6</v>
      </c>
      <c r="K19" s="100">
        <v>0.6</v>
      </c>
      <c r="L19" s="99">
        <v>0</v>
      </c>
      <c r="M19" s="101">
        <v>0</v>
      </c>
      <c r="N19" s="404"/>
    </row>
    <row r="20" spans="1:14" s="22" customFormat="1" ht="11.25" customHeight="1">
      <c r="A20" s="785"/>
      <c r="B20" s="131">
        <v>1</v>
      </c>
      <c r="C20" s="131">
        <v>0.82382</v>
      </c>
      <c r="D20" s="87">
        <v>9.0569999999999998E-2</v>
      </c>
      <c r="E20" s="102">
        <v>0.58904000000000001</v>
      </c>
      <c r="F20" s="87">
        <v>0.50868000000000002</v>
      </c>
      <c r="G20" s="102">
        <v>0.85365999999999997</v>
      </c>
      <c r="H20" s="87">
        <v>0.39329999999999998</v>
      </c>
      <c r="I20" s="102">
        <v>0.83596000000000004</v>
      </c>
      <c r="J20" s="87">
        <v>7.4400000000000004E-3</v>
      </c>
      <c r="K20" s="102">
        <v>1</v>
      </c>
      <c r="L20" s="87" t="s">
        <v>472</v>
      </c>
      <c r="M20" s="103" t="s">
        <v>472</v>
      </c>
      <c r="N20" s="551"/>
    </row>
    <row r="21" spans="1:14" s="21" customFormat="1">
      <c r="A21" s="785" t="s">
        <v>69</v>
      </c>
      <c r="B21" s="132">
        <v>2235</v>
      </c>
      <c r="C21" s="132">
        <v>1668.2</v>
      </c>
      <c r="D21" s="99">
        <v>64.400000000000006</v>
      </c>
      <c r="E21" s="113">
        <v>34.4</v>
      </c>
      <c r="F21" s="99">
        <v>1020.1</v>
      </c>
      <c r="G21" s="100">
        <v>795.7</v>
      </c>
      <c r="H21" s="99">
        <v>651.4</v>
      </c>
      <c r="I21" s="100">
        <v>506.4</v>
      </c>
      <c r="J21" s="99">
        <v>119</v>
      </c>
      <c r="K21" s="100">
        <v>46.8</v>
      </c>
      <c r="L21" s="99">
        <v>380.1</v>
      </c>
      <c r="M21" s="101">
        <v>284.89999999999998</v>
      </c>
      <c r="N21" s="404"/>
    </row>
    <row r="22" spans="1:14" s="22" customFormat="1" ht="11.25" customHeight="1">
      <c r="A22" s="785"/>
      <c r="B22" s="131">
        <v>1</v>
      </c>
      <c r="C22" s="131">
        <v>0.74639999999999995</v>
      </c>
      <c r="D22" s="87">
        <v>2.8809999999999999E-2</v>
      </c>
      <c r="E22" s="102">
        <v>0.53415999999999997</v>
      </c>
      <c r="F22" s="87">
        <v>0.45641999999999999</v>
      </c>
      <c r="G22" s="102">
        <v>0.78002000000000005</v>
      </c>
      <c r="H22" s="87">
        <v>0.29144999999999999</v>
      </c>
      <c r="I22" s="102">
        <v>0.77739999999999998</v>
      </c>
      <c r="J22" s="87">
        <v>5.3240000000000003E-2</v>
      </c>
      <c r="K22" s="102">
        <v>0.39328000000000002</v>
      </c>
      <c r="L22" s="87">
        <v>0.17007</v>
      </c>
      <c r="M22" s="103">
        <v>0.74953999999999998</v>
      </c>
      <c r="N22" s="551"/>
    </row>
    <row r="23" spans="1:14" s="21" customFormat="1" ht="12.75" customHeight="1">
      <c r="A23" s="785" t="s">
        <v>70</v>
      </c>
      <c r="B23" s="132">
        <v>2213.9</v>
      </c>
      <c r="C23" s="132">
        <v>1619.6</v>
      </c>
      <c r="D23" s="99">
        <v>122.6</v>
      </c>
      <c r="E23" s="113">
        <v>55.7</v>
      </c>
      <c r="F23" s="99">
        <v>1057.7</v>
      </c>
      <c r="G23" s="100">
        <v>818.7</v>
      </c>
      <c r="H23" s="99">
        <v>845</v>
      </c>
      <c r="I23" s="100">
        <v>660.6</v>
      </c>
      <c r="J23" s="99">
        <v>111.9</v>
      </c>
      <c r="K23" s="100">
        <v>31.8</v>
      </c>
      <c r="L23" s="99">
        <v>76.7</v>
      </c>
      <c r="M23" s="101">
        <v>52.8</v>
      </c>
      <c r="N23" s="404"/>
    </row>
    <row r="24" spans="1:14" s="22" customFormat="1" ht="11.25" customHeight="1">
      <c r="A24" s="785"/>
      <c r="B24" s="131">
        <v>1</v>
      </c>
      <c r="C24" s="131">
        <v>0.73155999999999999</v>
      </c>
      <c r="D24" s="87">
        <v>5.5379999999999999E-2</v>
      </c>
      <c r="E24" s="102">
        <v>0.45432</v>
      </c>
      <c r="F24" s="87">
        <v>0.47775000000000001</v>
      </c>
      <c r="G24" s="102">
        <v>0.77403999999999995</v>
      </c>
      <c r="H24" s="87">
        <v>0.38168000000000002</v>
      </c>
      <c r="I24" s="102">
        <v>0.78178000000000003</v>
      </c>
      <c r="J24" s="87">
        <v>5.0540000000000002E-2</v>
      </c>
      <c r="K24" s="102">
        <v>0.28417999999999999</v>
      </c>
      <c r="L24" s="87">
        <v>3.4639999999999997E-2</v>
      </c>
      <c r="M24" s="103">
        <v>0.68840000000000001</v>
      </c>
      <c r="N24" s="551"/>
    </row>
    <row r="25" spans="1:14" s="21" customFormat="1" ht="12.75" customHeight="1">
      <c r="A25" s="785" t="s">
        <v>71</v>
      </c>
      <c r="B25" s="132">
        <v>367.6</v>
      </c>
      <c r="C25" s="132">
        <v>288.39999999999998</v>
      </c>
      <c r="D25" s="99">
        <v>44</v>
      </c>
      <c r="E25" s="113">
        <v>32.4</v>
      </c>
      <c r="F25" s="99">
        <v>116.1</v>
      </c>
      <c r="G25" s="100">
        <v>90.8</v>
      </c>
      <c r="H25" s="99">
        <v>185.3</v>
      </c>
      <c r="I25" s="100">
        <v>154.69999999999999</v>
      </c>
      <c r="J25" s="99">
        <v>16</v>
      </c>
      <c r="K25" s="100">
        <v>6.3</v>
      </c>
      <c r="L25" s="99">
        <v>6.2</v>
      </c>
      <c r="M25" s="101">
        <v>4.2</v>
      </c>
      <c r="N25" s="404"/>
    </row>
    <row r="26" spans="1:14" s="22" customFormat="1" ht="12" customHeight="1">
      <c r="A26" s="785"/>
      <c r="B26" s="131">
        <v>1</v>
      </c>
      <c r="C26" s="131">
        <v>0.78454999999999997</v>
      </c>
      <c r="D26" s="87">
        <v>0.1197</v>
      </c>
      <c r="E26" s="102">
        <v>0.73636000000000001</v>
      </c>
      <c r="F26" s="87">
        <v>0.31583</v>
      </c>
      <c r="G26" s="102">
        <v>0.78208</v>
      </c>
      <c r="H26" s="87">
        <v>0.50407999999999997</v>
      </c>
      <c r="I26" s="102">
        <v>0.83486000000000005</v>
      </c>
      <c r="J26" s="87">
        <v>4.3529999999999999E-2</v>
      </c>
      <c r="K26" s="102">
        <v>0.39374999999999999</v>
      </c>
      <c r="L26" s="87">
        <v>1.687E-2</v>
      </c>
      <c r="M26" s="103">
        <v>0.67742000000000002</v>
      </c>
      <c r="N26" s="551"/>
    </row>
    <row r="27" spans="1:14" s="21" customFormat="1">
      <c r="A27" s="785" t="s">
        <v>72</v>
      </c>
      <c r="B27" s="132">
        <v>100.5</v>
      </c>
      <c r="C27" s="132">
        <v>79</v>
      </c>
      <c r="D27" s="99">
        <v>13</v>
      </c>
      <c r="E27" s="113">
        <v>10</v>
      </c>
      <c r="F27" s="99">
        <v>36.700000000000003</v>
      </c>
      <c r="G27" s="100">
        <v>27.9</v>
      </c>
      <c r="H27" s="99">
        <v>45.9</v>
      </c>
      <c r="I27" s="100">
        <v>36.4</v>
      </c>
      <c r="J27" s="99">
        <v>3.9</v>
      </c>
      <c r="K27" s="100">
        <v>3.7</v>
      </c>
      <c r="L27" s="99">
        <v>1</v>
      </c>
      <c r="M27" s="101">
        <v>1</v>
      </c>
      <c r="N27" s="404"/>
    </row>
    <row r="28" spans="1:14" s="22" customFormat="1" ht="11.25" customHeight="1">
      <c r="A28" s="785"/>
      <c r="B28" s="131">
        <v>1</v>
      </c>
      <c r="C28" s="131">
        <v>0.78607000000000005</v>
      </c>
      <c r="D28" s="87">
        <v>0.12934999999999999</v>
      </c>
      <c r="E28" s="102">
        <v>0.76922999999999997</v>
      </c>
      <c r="F28" s="87">
        <v>0.36516999999999999</v>
      </c>
      <c r="G28" s="102">
        <v>0.76022000000000001</v>
      </c>
      <c r="H28" s="87">
        <v>0.45672000000000001</v>
      </c>
      <c r="I28" s="102">
        <v>0.79303000000000001</v>
      </c>
      <c r="J28" s="87">
        <v>3.8809999999999997E-2</v>
      </c>
      <c r="K28" s="102">
        <v>0.94872000000000001</v>
      </c>
      <c r="L28" s="87">
        <v>9.9500000000000005E-3</v>
      </c>
      <c r="M28" s="103">
        <v>1</v>
      </c>
      <c r="N28" s="551"/>
    </row>
    <row r="29" spans="1:14" s="21" customFormat="1">
      <c r="A29" s="785" t="s">
        <v>73</v>
      </c>
      <c r="B29" s="132">
        <v>259.10000000000002</v>
      </c>
      <c r="C29" s="132">
        <v>194.7</v>
      </c>
      <c r="D29" s="99">
        <v>15</v>
      </c>
      <c r="E29" s="113">
        <v>4.5</v>
      </c>
      <c r="F29" s="99">
        <v>128.4</v>
      </c>
      <c r="G29" s="100">
        <v>100.5</v>
      </c>
      <c r="H29" s="99">
        <v>99.4</v>
      </c>
      <c r="I29" s="100">
        <v>79.5</v>
      </c>
      <c r="J29" s="99">
        <v>10.199999999999999</v>
      </c>
      <c r="K29" s="100">
        <v>4.7</v>
      </c>
      <c r="L29" s="99">
        <v>6.1</v>
      </c>
      <c r="M29" s="101">
        <v>5.5</v>
      </c>
      <c r="N29" s="404"/>
    </row>
    <row r="30" spans="1:14" s="22" customFormat="1" ht="11.25" customHeight="1">
      <c r="A30" s="785"/>
      <c r="B30" s="131">
        <v>1</v>
      </c>
      <c r="C30" s="131">
        <v>0.75144999999999995</v>
      </c>
      <c r="D30" s="87">
        <v>5.7889999999999997E-2</v>
      </c>
      <c r="E30" s="102">
        <v>0.3</v>
      </c>
      <c r="F30" s="87">
        <v>0.49556</v>
      </c>
      <c r="G30" s="102">
        <v>0.78271000000000002</v>
      </c>
      <c r="H30" s="87">
        <v>0.38363999999999998</v>
      </c>
      <c r="I30" s="102">
        <v>0.79979999999999996</v>
      </c>
      <c r="J30" s="87">
        <v>3.9370000000000002E-2</v>
      </c>
      <c r="K30" s="102">
        <v>0.46078000000000002</v>
      </c>
      <c r="L30" s="87">
        <v>2.3539999999999998E-2</v>
      </c>
      <c r="M30" s="103">
        <v>0.90164</v>
      </c>
      <c r="N30" s="551"/>
    </row>
    <row r="31" spans="1:14" s="21" customFormat="1" ht="12.75" customHeight="1">
      <c r="A31" s="785" t="s">
        <v>74</v>
      </c>
      <c r="B31" s="132">
        <v>118.9</v>
      </c>
      <c r="C31" s="132">
        <v>98.3</v>
      </c>
      <c r="D31" s="99">
        <v>13.4</v>
      </c>
      <c r="E31" s="113">
        <v>7.4</v>
      </c>
      <c r="F31" s="99">
        <v>58.8</v>
      </c>
      <c r="G31" s="100">
        <v>50.4</v>
      </c>
      <c r="H31" s="99">
        <v>42.2</v>
      </c>
      <c r="I31" s="100">
        <v>37.6</v>
      </c>
      <c r="J31" s="99">
        <v>2.2000000000000002</v>
      </c>
      <c r="K31" s="100">
        <v>0.6</v>
      </c>
      <c r="L31" s="99">
        <v>2.2999999999999998</v>
      </c>
      <c r="M31" s="101">
        <v>2.2999999999999998</v>
      </c>
      <c r="N31" s="404"/>
    </row>
    <row r="32" spans="1:14" s="22" customFormat="1" ht="11.25" customHeight="1">
      <c r="A32" s="785"/>
      <c r="B32" s="131">
        <v>1</v>
      </c>
      <c r="C32" s="131">
        <v>0.82674999999999998</v>
      </c>
      <c r="D32" s="87">
        <v>0.11269999999999999</v>
      </c>
      <c r="E32" s="102">
        <v>0.55223999999999995</v>
      </c>
      <c r="F32" s="87">
        <v>0.49453000000000003</v>
      </c>
      <c r="G32" s="102">
        <v>0.85714000000000001</v>
      </c>
      <c r="H32" s="87">
        <v>0.35492000000000001</v>
      </c>
      <c r="I32" s="102">
        <v>0.89100000000000001</v>
      </c>
      <c r="J32" s="87">
        <v>1.8499999999999999E-2</v>
      </c>
      <c r="K32" s="102">
        <v>0.27272999999999997</v>
      </c>
      <c r="L32" s="87">
        <v>1.934E-2</v>
      </c>
      <c r="M32" s="103">
        <v>1</v>
      </c>
      <c r="N32" s="551"/>
    </row>
    <row r="33" spans="1:14" s="21" customFormat="1" ht="12.75" customHeight="1">
      <c r="A33" s="785" t="s">
        <v>75</v>
      </c>
      <c r="B33" s="132">
        <v>443.1</v>
      </c>
      <c r="C33" s="132">
        <v>350.7</v>
      </c>
      <c r="D33" s="99">
        <v>45.6</v>
      </c>
      <c r="E33" s="113">
        <v>34.1</v>
      </c>
      <c r="F33" s="99">
        <v>210.9</v>
      </c>
      <c r="G33" s="100">
        <v>169</v>
      </c>
      <c r="H33" s="99">
        <v>148.30000000000001</v>
      </c>
      <c r="I33" s="100">
        <v>128.1</v>
      </c>
      <c r="J33" s="99">
        <v>28.7</v>
      </c>
      <c r="K33" s="100">
        <v>12.9</v>
      </c>
      <c r="L33" s="99">
        <v>9.6</v>
      </c>
      <c r="M33" s="101">
        <v>6.6</v>
      </c>
      <c r="N33" s="404"/>
    </row>
    <row r="34" spans="1:14" s="22" customFormat="1" ht="11.25" customHeight="1">
      <c r="A34" s="785"/>
      <c r="B34" s="131">
        <v>1</v>
      </c>
      <c r="C34" s="131">
        <v>0.79147000000000001</v>
      </c>
      <c r="D34" s="87">
        <v>0.10291</v>
      </c>
      <c r="E34" s="102">
        <v>0.74780999999999997</v>
      </c>
      <c r="F34" s="87">
        <v>0.47595999999999999</v>
      </c>
      <c r="G34" s="102">
        <v>0.80132999999999999</v>
      </c>
      <c r="H34" s="87">
        <v>0.33468999999999999</v>
      </c>
      <c r="I34" s="102">
        <v>0.86378999999999995</v>
      </c>
      <c r="J34" s="87">
        <v>6.4769999999999994E-2</v>
      </c>
      <c r="K34" s="102">
        <v>0.44947999999999999</v>
      </c>
      <c r="L34" s="87">
        <v>2.1669999999999998E-2</v>
      </c>
      <c r="M34" s="103">
        <v>0.6875</v>
      </c>
      <c r="N34" s="551"/>
    </row>
    <row r="35" spans="1:14" s="21" customFormat="1">
      <c r="A35" s="786" t="s">
        <v>76</v>
      </c>
      <c r="B35" s="132">
        <v>176.1</v>
      </c>
      <c r="C35" s="132">
        <v>137.30000000000001</v>
      </c>
      <c r="D35" s="99">
        <v>22.3</v>
      </c>
      <c r="E35" s="113">
        <v>14.8</v>
      </c>
      <c r="F35" s="99">
        <v>80.400000000000006</v>
      </c>
      <c r="G35" s="100">
        <v>58.9</v>
      </c>
      <c r="H35" s="99">
        <v>64.2</v>
      </c>
      <c r="I35" s="100">
        <v>57.3</v>
      </c>
      <c r="J35" s="99">
        <v>5.2</v>
      </c>
      <c r="K35" s="100">
        <v>2.2999999999999998</v>
      </c>
      <c r="L35" s="99">
        <v>4</v>
      </c>
      <c r="M35" s="101">
        <v>4</v>
      </c>
      <c r="N35" s="404"/>
    </row>
    <row r="36" spans="1:14" s="22" customFormat="1" ht="11.25" customHeight="1">
      <c r="A36" s="787"/>
      <c r="B36" s="137">
        <v>1</v>
      </c>
      <c r="C36" s="138">
        <v>0.77966999999999997</v>
      </c>
      <c r="D36" s="95">
        <v>0.12662999999999999</v>
      </c>
      <c r="E36" s="139">
        <v>0.66368000000000005</v>
      </c>
      <c r="F36" s="95">
        <v>0.45656000000000002</v>
      </c>
      <c r="G36" s="139">
        <v>0.73258999999999996</v>
      </c>
      <c r="H36" s="95">
        <v>0.36457000000000001</v>
      </c>
      <c r="I36" s="139">
        <v>0.89251999999999998</v>
      </c>
      <c r="J36" s="95">
        <v>2.9530000000000001E-2</v>
      </c>
      <c r="K36" s="139">
        <v>0.44230999999999998</v>
      </c>
      <c r="L36" s="95">
        <v>2.2710000000000001E-2</v>
      </c>
      <c r="M36" s="140">
        <v>1</v>
      </c>
      <c r="N36" s="551"/>
    </row>
    <row r="37" spans="1:14" s="24" customFormat="1" ht="12.75" customHeight="1">
      <c r="A37" s="803" t="s">
        <v>85</v>
      </c>
      <c r="B37" s="114">
        <v>10561.3</v>
      </c>
      <c r="C37" s="114">
        <v>8062.2</v>
      </c>
      <c r="D37" s="133">
        <v>683.4</v>
      </c>
      <c r="E37" s="134">
        <v>406</v>
      </c>
      <c r="F37" s="133">
        <v>4516.5</v>
      </c>
      <c r="G37" s="135">
        <v>3573.1</v>
      </c>
      <c r="H37" s="133">
        <v>4092.7</v>
      </c>
      <c r="I37" s="135">
        <v>3352.8</v>
      </c>
      <c r="J37" s="133">
        <v>553.29999999999995</v>
      </c>
      <c r="K37" s="135">
        <v>208.2</v>
      </c>
      <c r="L37" s="133">
        <v>715.4</v>
      </c>
      <c r="M37" s="136">
        <v>522.1</v>
      </c>
      <c r="N37" s="552"/>
    </row>
    <row r="38" spans="1:14" s="22" customFormat="1" ht="12" customHeight="1" thickBot="1">
      <c r="A38" s="804"/>
      <c r="B38" s="350">
        <v>1</v>
      </c>
      <c r="C38" s="350">
        <v>0.76336999999999999</v>
      </c>
      <c r="D38" s="396">
        <v>6.4710000000000004E-2</v>
      </c>
      <c r="E38" s="406">
        <v>0.59409000000000001</v>
      </c>
      <c r="F38" s="396">
        <v>0.42764999999999997</v>
      </c>
      <c r="G38" s="406">
        <v>0.79112000000000005</v>
      </c>
      <c r="H38" s="396">
        <v>0.38751999999999998</v>
      </c>
      <c r="I38" s="406">
        <v>0.81920999999999999</v>
      </c>
      <c r="J38" s="396">
        <v>5.2389999999999999E-2</v>
      </c>
      <c r="K38" s="406">
        <v>0.37629000000000001</v>
      </c>
      <c r="L38" s="396">
        <v>6.7739999999999995E-2</v>
      </c>
      <c r="M38" s="407">
        <v>0.7298</v>
      </c>
      <c r="N38" s="551"/>
    </row>
    <row r="39" spans="1:14" s="402" customFormat="1">
      <c r="E39" s="553"/>
    </row>
    <row r="40" spans="1:14" s="402" customFormat="1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  <c r="D40" s="403"/>
      <c r="E40" s="554"/>
      <c r="F40" s="403"/>
      <c r="G40" s="403"/>
    </row>
    <row r="41" spans="1:14" s="402" customFormat="1"/>
    <row r="42" spans="1:14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4" s="545" customFormat="1">
      <c r="A43" s="547" t="s">
        <v>546</v>
      </c>
      <c r="E43" s="775" t="s">
        <v>541</v>
      </c>
      <c r="F43" s="775"/>
      <c r="G43" s="775"/>
    </row>
    <row r="44" spans="1:14" s="402" customFormat="1">
      <c r="A44" s="548"/>
      <c r="B44" s="545"/>
      <c r="C44" s="545"/>
      <c r="D44" s="545"/>
      <c r="E44" s="545"/>
      <c r="F44" s="545"/>
      <c r="G44" s="545"/>
    </row>
    <row r="45" spans="1:14" s="546" customFormat="1">
      <c r="A45" s="766" t="s">
        <v>547</v>
      </c>
      <c r="B45" s="766"/>
      <c r="C45" s="766"/>
      <c r="D45" s="766"/>
      <c r="E45" s="766"/>
      <c r="F45" s="545"/>
      <c r="G45" s="545"/>
      <c r="H45" s="545"/>
      <c r="I45" s="545"/>
      <c r="J45" s="545"/>
      <c r="K45" s="545"/>
      <c r="L45" s="545"/>
      <c r="M45" s="545"/>
      <c r="N45" s="545"/>
    </row>
  </sheetData>
  <mergeCells count="28">
    <mergeCell ref="A45:E45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E43:G43"/>
    <mergeCell ref="A37:A38"/>
    <mergeCell ref="A23:A24"/>
    <mergeCell ref="A25:A26"/>
    <mergeCell ref="A29:A30"/>
    <mergeCell ref="A31:A32"/>
    <mergeCell ref="A33:A34"/>
    <mergeCell ref="A35:A36"/>
    <mergeCell ref="A27:A28"/>
    <mergeCell ref="A1:M1"/>
    <mergeCell ref="A2:A4"/>
    <mergeCell ref="D3:E3"/>
    <mergeCell ref="F3:G3"/>
    <mergeCell ref="H3:I3"/>
    <mergeCell ref="J3:K3"/>
    <mergeCell ref="L3:M3"/>
    <mergeCell ref="D2:M2"/>
    <mergeCell ref="B2:C3"/>
  </mergeCells>
  <conditionalFormatting sqref="A5:XFD5">
    <cfRule type="cellIs" dxfId="1017" priority="99" stopIfTrue="1" operator="equal">
      <formula>0</formula>
    </cfRule>
  </conditionalFormatting>
  <conditionalFormatting sqref="A6:XFD6">
    <cfRule type="cellIs" dxfId="1016" priority="98" stopIfTrue="1" operator="lessThan">
      <formula>0.0005</formula>
    </cfRule>
    <cfRule type="cellIs" dxfId="1015" priority="97" stopIfTrue="1" operator="equal">
      <formula>1</formula>
    </cfRule>
  </conditionalFormatting>
  <conditionalFormatting sqref="A8:XFD8">
    <cfRule type="cellIs" dxfId="1014" priority="92" stopIfTrue="1" operator="lessThan">
      <formula>0.0005</formula>
    </cfRule>
    <cfRule type="cellIs" dxfId="1013" priority="91" stopIfTrue="1" operator="equal">
      <formula>1</formula>
    </cfRule>
  </conditionalFormatting>
  <conditionalFormatting sqref="A9:XFD9">
    <cfRule type="cellIs" dxfId="1012" priority="87" stopIfTrue="1" operator="equal">
      <formula>0</formula>
    </cfRule>
  </conditionalFormatting>
  <conditionalFormatting sqref="A10:XFD10">
    <cfRule type="cellIs" dxfId="1011" priority="86" stopIfTrue="1" operator="lessThan">
      <formula>0.0005</formula>
    </cfRule>
    <cfRule type="cellIs" dxfId="1010" priority="85" stopIfTrue="1" operator="equal">
      <formula>1</formula>
    </cfRule>
  </conditionalFormatting>
  <conditionalFormatting sqref="A11:XFD11">
    <cfRule type="cellIs" dxfId="1009" priority="81" stopIfTrue="1" operator="equal">
      <formula>0</formula>
    </cfRule>
  </conditionalFormatting>
  <conditionalFormatting sqref="A12:XFD12">
    <cfRule type="cellIs" dxfId="1008" priority="80" stopIfTrue="1" operator="lessThan">
      <formula>0.0005</formula>
    </cfRule>
    <cfRule type="cellIs" dxfId="1007" priority="79" stopIfTrue="1" operator="equal">
      <formula>1</formula>
    </cfRule>
  </conditionalFormatting>
  <conditionalFormatting sqref="A13:XFD13">
    <cfRule type="cellIs" dxfId="1006" priority="75" stopIfTrue="1" operator="equal">
      <formula>0</formula>
    </cfRule>
  </conditionalFormatting>
  <conditionalFormatting sqref="A14:XFD14">
    <cfRule type="cellIs" dxfId="1005" priority="74" stopIfTrue="1" operator="lessThan">
      <formula>0.0005</formula>
    </cfRule>
    <cfRule type="cellIs" dxfId="1004" priority="73" stopIfTrue="1" operator="equal">
      <formula>1</formula>
    </cfRule>
  </conditionalFormatting>
  <conditionalFormatting sqref="A15:XFD15">
    <cfRule type="cellIs" dxfId="1003" priority="69" stopIfTrue="1" operator="equal">
      <formula>0</formula>
    </cfRule>
  </conditionalFormatting>
  <conditionalFormatting sqref="A16:XFD16">
    <cfRule type="cellIs" dxfId="1002" priority="68" stopIfTrue="1" operator="lessThan">
      <formula>0.0005</formula>
    </cfRule>
    <cfRule type="cellIs" dxfId="1001" priority="67" stopIfTrue="1" operator="equal">
      <formula>1</formula>
    </cfRule>
  </conditionalFormatting>
  <conditionalFormatting sqref="A17:XFD17">
    <cfRule type="cellIs" dxfId="1000" priority="63" stopIfTrue="1" operator="equal">
      <formula>0</formula>
    </cfRule>
  </conditionalFormatting>
  <conditionalFormatting sqref="A18:XFD18">
    <cfRule type="cellIs" dxfId="999" priority="61" stopIfTrue="1" operator="equal">
      <formula>1</formula>
    </cfRule>
    <cfRule type="cellIs" dxfId="998" priority="62" stopIfTrue="1" operator="lessThan">
      <formula>0.0005</formula>
    </cfRule>
  </conditionalFormatting>
  <conditionalFormatting sqref="A19:XFD19">
    <cfRule type="cellIs" dxfId="997" priority="57" stopIfTrue="1" operator="equal">
      <formula>0</formula>
    </cfRule>
  </conditionalFormatting>
  <conditionalFormatting sqref="A20:XFD20">
    <cfRule type="cellIs" dxfId="996" priority="56" stopIfTrue="1" operator="lessThan">
      <formula>0.0005</formula>
    </cfRule>
    <cfRule type="cellIs" dxfId="995" priority="55" stopIfTrue="1" operator="equal">
      <formula>1</formula>
    </cfRule>
  </conditionalFormatting>
  <conditionalFormatting sqref="A21:XFD21">
    <cfRule type="cellIs" dxfId="994" priority="51" stopIfTrue="1" operator="equal">
      <formula>0</formula>
    </cfRule>
  </conditionalFormatting>
  <conditionalFormatting sqref="A22:XFD22">
    <cfRule type="cellIs" dxfId="993" priority="49" stopIfTrue="1" operator="equal">
      <formula>1</formula>
    </cfRule>
    <cfRule type="cellIs" dxfId="992" priority="50" stopIfTrue="1" operator="lessThan">
      <formula>0.0005</formula>
    </cfRule>
  </conditionalFormatting>
  <conditionalFormatting sqref="A23:XFD23">
    <cfRule type="cellIs" dxfId="991" priority="45" stopIfTrue="1" operator="equal">
      <formula>0</formula>
    </cfRule>
  </conditionalFormatting>
  <conditionalFormatting sqref="A24:XFD24">
    <cfRule type="cellIs" dxfId="990" priority="44" stopIfTrue="1" operator="lessThan">
      <formula>0.0005</formula>
    </cfRule>
    <cfRule type="cellIs" dxfId="989" priority="43" stopIfTrue="1" operator="equal">
      <formula>1</formula>
    </cfRule>
  </conditionalFormatting>
  <conditionalFormatting sqref="A25:XFD25">
    <cfRule type="cellIs" dxfId="988" priority="39" stopIfTrue="1" operator="equal">
      <formula>0</formula>
    </cfRule>
  </conditionalFormatting>
  <conditionalFormatting sqref="A26:XFD26">
    <cfRule type="cellIs" dxfId="987" priority="37" stopIfTrue="1" operator="equal">
      <formula>1</formula>
    </cfRule>
    <cfRule type="cellIs" dxfId="986" priority="38" stopIfTrue="1" operator="lessThan">
      <formula>0.0005</formula>
    </cfRule>
  </conditionalFormatting>
  <conditionalFormatting sqref="A27:XFD27">
    <cfRule type="cellIs" dxfId="985" priority="33" stopIfTrue="1" operator="equal">
      <formula>0</formula>
    </cfRule>
  </conditionalFormatting>
  <conditionalFormatting sqref="A28:XFD28">
    <cfRule type="cellIs" dxfId="984" priority="32" stopIfTrue="1" operator="lessThan">
      <formula>0.0005</formula>
    </cfRule>
    <cfRule type="cellIs" dxfId="983" priority="31" stopIfTrue="1" operator="equal">
      <formula>1</formula>
    </cfRule>
  </conditionalFormatting>
  <conditionalFormatting sqref="A29:XFD29">
    <cfRule type="cellIs" dxfId="982" priority="27" stopIfTrue="1" operator="equal">
      <formula>0</formula>
    </cfRule>
  </conditionalFormatting>
  <conditionalFormatting sqref="A30:XFD30">
    <cfRule type="cellIs" dxfId="981" priority="26" stopIfTrue="1" operator="lessThan">
      <formula>0.0005</formula>
    </cfRule>
    <cfRule type="cellIs" dxfId="980" priority="25" stopIfTrue="1" operator="equal">
      <formula>1</formula>
    </cfRule>
  </conditionalFormatting>
  <conditionalFormatting sqref="A31:XFD31">
    <cfRule type="cellIs" dxfId="979" priority="21" stopIfTrue="1" operator="equal">
      <formula>0</formula>
    </cfRule>
  </conditionalFormatting>
  <conditionalFormatting sqref="A32:XFD32">
    <cfRule type="cellIs" dxfId="978" priority="20" stopIfTrue="1" operator="lessThan">
      <formula>0.0005</formula>
    </cfRule>
    <cfRule type="cellIs" dxfId="977" priority="19" stopIfTrue="1" operator="equal">
      <formula>1</formula>
    </cfRule>
  </conditionalFormatting>
  <conditionalFormatting sqref="A33:XFD33">
    <cfRule type="cellIs" dxfId="976" priority="15" stopIfTrue="1" operator="equal">
      <formula>0</formula>
    </cfRule>
  </conditionalFormatting>
  <conditionalFormatting sqref="A34:XFD34">
    <cfRule type="cellIs" dxfId="975" priority="14" stopIfTrue="1" operator="lessThan">
      <formula>0.0005</formula>
    </cfRule>
    <cfRule type="cellIs" dxfId="974" priority="13" stopIfTrue="1" operator="equal">
      <formula>1</formula>
    </cfRule>
  </conditionalFormatting>
  <conditionalFormatting sqref="A35:XFD35">
    <cfRule type="cellIs" dxfId="973" priority="9" stopIfTrue="1" operator="equal">
      <formula>0</formula>
    </cfRule>
  </conditionalFormatting>
  <conditionalFormatting sqref="A36:XFD36">
    <cfRule type="cellIs" dxfId="972" priority="8" stopIfTrue="1" operator="lessThan">
      <formula>0.0005</formula>
    </cfRule>
    <cfRule type="cellIs" dxfId="971" priority="7" stopIfTrue="1" operator="equal">
      <formula>1</formula>
    </cfRule>
  </conditionalFormatting>
  <conditionalFormatting sqref="A37:XFD37">
    <cfRule type="cellIs" dxfId="970" priority="3" stopIfTrue="1" operator="equal">
      <formula>0</formula>
    </cfRule>
  </conditionalFormatting>
  <conditionalFormatting sqref="A38:XFD38">
    <cfRule type="cellIs" dxfId="969" priority="1" stopIfTrue="1" operator="equal">
      <formula>1</formula>
    </cfRule>
    <cfRule type="cellIs" dxfId="968" priority="2" stopIfTrue="1" operator="lessThan">
      <formula>0.0005</formula>
    </cfRule>
  </conditionalFormatting>
  <conditionalFormatting sqref="B7:IV7">
    <cfRule type="cellIs" dxfId="967" priority="93" stopIfTrue="1" operator="equal">
      <formula>0</formula>
    </cfRule>
  </conditionalFormatting>
  <hyperlinks>
    <hyperlink ref="E43" r:id="rId1" xr:uid="{628F8D5B-FA59-4C7B-9AA9-37A9C5E2C842}"/>
    <hyperlink ref="E43:G43" r:id="rId2" display="http://dx.doi.org/10.4232/1.14582 " xr:uid="{725F3944-194E-4AE7-902D-2CC47BC3CCBA}"/>
    <hyperlink ref="A45" r:id="rId3" display="Publikation und Tabellen stehen unter der Lizenz CC BY-SA DEED 4.0." xr:uid="{C1ECE6DB-0BB6-4176-9123-1ED673BF71AE}"/>
    <hyperlink ref="A45:E45" r:id="rId4" display="Die Tabellen stehen unter der Lizenz CC BY-SA DEED 4.0." xr:uid="{F51D18C8-1F56-494F-8ABE-EC8900AE49EC}"/>
  </hyperlinks>
  <pageMargins left="0.7" right="0.7" top="0.78740157499999996" bottom="0.78740157499999996" header="0.3" footer="0.3"/>
  <pageSetup paperSize="9" scale="67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AA25-6B9B-4901-AD57-2ED2E0210BF1}">
  <sheetPr>
    <pageSetUpPr fitToPage="1"/>
  </sheetPr>
  <dimension ref="A1:N45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3.7109375" style="20" customWidth="1"/>
    <col min="2" max="9" width="9.7109375" style="20" customWidth="1"/>
    <col min="10" max="10" width="2.7109375" style="402" customWidth="1"/>
    <col min="11" max="11" width="2" style="402" customWidth="1"/>
    <col min="12" max="12" width="5.28515625" style="20" customWidth="1"/>
    <col min="13" max="16384" width="11.42578125" style="20"/>
  </cols>
  <sheetData>
    <row r="1" spans="1:13" ht="39.950000000000003" customHeight="1" thickBot="1">
      <c r="A1" s="788" t="str">
        <f>"Tabelle 2.1: Hauptberufliche vhs-Leitung nach Ländern " &amp;Hilfswerte!B1</f>
        <v>Tabelle 2.1: Hauptberufliche vhs-Leitung nach Ländern 2023</v>
      </c>
      <c r="B1" s="788"/>
      <c r="C1" s="788"/>
      <c r="D1" s="788"/>
      <c r="E1" s="788"/>
      <c r="F1" s="788"/>
      <c r="G1" s="788"/>
      <c r="H1" s="788"/>
      <c r="I1" s="788"/>
      <c r="L1" s="402"/>
      <c r="M1" s="402"/>
    </row>
    <row r="2" spans="1:13" ht="18" customHeight="1">
      <c r="A2" s="806" t="s">
        <v>12</v>
      </c>
      <c r="B2" s="798" t="s">
        <v>414</v>
      </c>
      <c r="C2" s="799"/>
      <c r="D2" s="811" t="s">
        <v>13</v>
      </c>
      <c r="E2" s="811"/>
      <c r="F2" s="811"/>
      <c r="G2" s="811"/>
      <c r="H2" s="811"/>
      <c r="I2" s="812"/>
      <c r="L2" s="402"/>
      <c r="M2" s="402"/>
    </row>
    <row r="3" spans="1:13" ht="50.1" customHeight="1">
      <c r="A3" s="807"/>
      <c r="B3" s="800"/>
      <c r="C3" s="801"/>
      <c r="D3" s="792" t="s">
        <v>415</v>
      </c>
      <c r="E3" s="809"/>
      <c r="F3" s="792" t="s">
        <v>416</v>
      </c>
      <c r="G3" s="809"/>
      <c r="H3" s="792" t="s">
        <v>417</v>
      </c>
      <c r="I3" s="810"/>
      <c r="L3" s="402"/>
      <c r="M3" s="402"/>
    </row>
    <row r="4" spans="1:13" ht="22.5">
      <c r="A4" s="808"/>
      <c r="B4" s="581" t="s">
        <v>9</v>
      </c>
      <c r="C4" s="580" t="s">
        <v>380</v>
      </c>
      <c r="D4" s="581" t="s">
        <v>9</v>
      </c>
      <c r="E4" s="580" t="s">
        <v>380</v>
      </c>
      <c r="F4" s="585" t="s">
        <v>9</v>
      </c>
      <c r="G4" s="580" t="s">
        <v>380</v>
      </c>
      <c r="H4" s="581" t="s">
        <v>9</v>
      </c>
      <c r="I4" s="584" t="s">
        <v>380</v>
      </c>
      <c r="L4" s="402"/>
      <c r="M4" s="402"/>
    </row>
    <row r="5" spans="1:13" ht="12.75" customHeight="1">
      <c r="A5" s="802" t="s">
        <v>61</v>
      </c>
      <c r="B5" s="10">
        <v>137.5</v>
      </c>
      <c r="C5" s="115">
        <v>88.8</v>
      </c>
      <c r="D5" s="11">
        <v>93.4</v>
      </c>
      <c r="E5" s="115">
        <v>60.2</v>
      </c>
      <c r="F5" s="11">
        <v>33.700000000000003</v>
      </c>
      <c r="G5" s="115">
        <v>22</v>
      </c>
      <c r="H5" s="11">
        <v>10.4</v>
      </c>
      <c r="I5" s="116">
        <v>6.6</v>
      </c>
      <c r="L5" s="402"/>
      <c r="M5" s="402"/>
    </row>
    <row r="6" spans="1:13" s="28" customFormat="1">
      <c r="A6" s="785"/>
      <c r="B6" s="8">
        <v>1</v>
      </c>
      <c r="C6" s="16">
        <v>0.64581999999999995</v>
      </c>
      <c r="D6" s="7">
        <v>0.67927000000000004</v>
      </c>
      <c r="E6" s="16">
        <v>0.64454</v>
      </c>
      <c r="F6" s="7">
        <v>0.24509</v>
      </c>
      <c r="G6" s="16">
        <v>0.65281999999999996</v>
      </c>
      <c r="H6" s="7">
        <v>7.5639999999999999E-2</v>
      </c>
      <c r="I6" s="17">
        <v>0.63461999999999996</v>
      </c>
      <c r="J6" s="405"/>
      <c r="K6" s="405"/>
      <c r="L6" s="405"/>
      <c r="M6" s="405"/>
    </row>
    <row r="7" spans="1:13">
      <c r="A7" s="785" t="s">
        <v>62</v>
      </c>
      <c r="B7" s="10">
        <v>127.1</v>
      </c>
      <c r="C7" s="115">
        <v>82.9</v>
      </c>
      <c r="D7" s="11">
        <v>101.4</v>
      </c>
      <c r="E7" s="115">
        <v>66</v>
      </c>
      <c r="F7" s="11">
        <v>22.4</v>
      </c>
      <c r="G7" s="115">
        <v>16</v>
      </c>
      <c r="H7" s="11">
        <v>3.3</v>
      </c>
      <c r="I7" s="116">
        <v>0.9</v>
      </c>
      <c r="L7" s="402"/>
      <c r="M7" s="402"/>
    </row>
    <row r="8" spans="1:13">
      <c r="A8" s="785"/>
      <c r="B8" s="8">
        <v>1</v>
      </c>
      <c r="C8" s="16">
        <v>0.65224000000000004</v>
      </c>
      <c r="D8" s="7">
        <v>0.79779999999999995</v>
      </c>
      <c r="E8" s="16">
        <v>0.65088999999999997</v>
      </c>
      <c r="F8" s="7">
        <v>0.17624000000000001</v>
      </c>
      <c r="G8" s="16">
        <v>0.71428999999999998</v>
      </c>
      <c r="H8" s="7">
        <v>2.596E-2</v>
      </c>
      <c r="I8" s="17">
        <v>0.27272999999999997</v>
      </c>
      <c r="L8" s="402"/>
      <c r="M8" s="402"/>
    </row>
    <row r="9" spans="1:13">
      <c r="A9" s="785" t="s">
        <v>63</v>
      </c>
      <c r="B9" s="10">
        <v>12</v>
      </c>
      <c r="C9" s="115">
        <v>5</v>
      </c>
      <c r="D9" s="11">
        <v>11.7</v>
      </c>
      <c r="E9" s="115">
        <v>5</v>
      </c>
      <c r="F9" s="11">
        <v>0.3</v>
      </c>
      <c r="G9" s="115">
        <v>0</v>
      </c>
      <c r="H9" s="11">
        <v>0</v>
      </c>
      <c r="I9" s="116">
        <v>0</v>
      </c>
      <c r="L9" s="402"/>
      <c r="M9" s="402"/>
    </row>
    <row r="10" spans="1:13">
      <c r="A10" s="785"/>
      <c r="B10" s="8">
        <v>1</v>
      </c>
      <c r="C10" s="16">
        <v>0.41666999999999998</v>
      </c>
      <c r="D10" s="7">
        <v>0.97499999999999998</v>
      </c>
      <c r="E10" s="16">
        <v>0.42735000000000001</v>
      </c>
      <c r="F10" s="7">
        <v>2.5000000000000001E-2</v>
      </c>
      <c r="G10" s="16" t="s">
        <v>472</v>
      </c>
      <c r="H10" s="7" t="s">
        <v>472</v>
      </c>
      <c r="I10" s="17" t="s">
        <v>472</v>
      </c>
      <c r="L10" s="402"/>
      <c r="M10" s="402"/>
    </row>
    <row r="11" spans="1:13">
      <c r="A11" s="785" t="s">
        <v>64</v>
      </c>
      <c r="B11" s="10">
        <v>18.399999999999999</v>
      </c>
      <c r="C11" s="115">
        <v>13.4</v>
      </c>
      <c r="D11" s="11">
        <v>13.2</v>
      </c>
      <c r="E11" s="115">
        <v>8.6</v>
      </c>
      <c r="F11" s="11">
        <v>4.4000000000000004</v>
      </c>
      <c r="G11" s="115">
        <v>4</v>
      </c>
      <c r="H11" s="11">
        <v>0.8</v>
      </c>
      <c r="I11" s="116">
        <v>0.8</v>
      </c>
      <c r="L11" s="402"/>
      <c r="M11" s="402"/>
    </row>
    <row r="12" spans="1:13">
      <c r="A12" s="785"/>
      <c r="B12" s="8">
        <v>1</v>
      </c>
      <c r="C12" s="16">
        <v>0.72826000000000002</v>
      </c>
      <c r="D12" s="7">
        <v>0.71738999999999997</v>
      </c>
      <c r="E12" s="16">
        <v>0.65151999999999999</v>
      </c>
      <c r="F12" s="7">
        <v>0.23913000000000001</v>
      </c>
      <c r="G12" s="16">
        <v>0.90908999999999995</v>
      </c>
      <c r="H12" s="7">
        <v>4.3479999999999998E-2</v>
      </c>
      <c r="I12" s="17">
        <v>1</v>
      </c>
      <c r="L12" s="402"/>
      <c r="M12" s="402"/>
    </row>
    <row r="13" spans="1:13">
      <c r="A13" s="785" t="s">
        <v>65</v>
      </c>
      <c r="B13" s="10">
        <v>2</v>
      </c>
      <c r="C13" s="115">
        <v>1</v>
      </c>
      <c r="D13" s="11">
        <v>1.8</v>
      </c>
      <c r="E13" s="115">
        <v>0.8</v>
      </c>
      <c r="F13" s="11">
        <v>0.2</v>
      </c>
      <c r="G13" s="115">
        <v>0.2</v>
      </c>
      <c r="H13" s="11">
        <v>0</v>
      </c>
      <c r="I13" s="116">
        <v>0</v>
      </c>
      <c r="L13" s="402"/>
      <c r="M13" s="402"/>
    </row>
    <row r="14" spans="1:13">
      <c r="A14" s="785"/>
      <c r="B14" s="8">
        <v>1</v>
      </c>
      <c r="C14" s="16">
        <v>0.5</v>
      </c>
      <c r="D14" s="7">
        <v>0.9</v>
      </c>
      <c r="E14" s="16">
        <v>0.44444</v>
      </c>
      <c r="F14" s="7">
        <v>0.1</v>
      </c>
      <c r="G14" s="16">
        <v>1</v>
      </c>
      <c r="H14" s="7" t="s">
        <v>472</v>
      </c>
      <c r="I14" s="17" t="s">
        <v>472</v>
      </c>
      <c r="L14" s="402"/>
      <c r="M14" s="402"/>
    </row>
    <row r="15" spans="1:13">
      <c r="A15" s="785" t="s">
        <v>66</v>
      </c>
      <c r="B15" s="10">
        <v>2</v>
      </c>
      <c r="C15" s="115">
        <v>0</v>
      </c>
      <c r="D15" s="11">
        <v>1.5</v>
      </c>
      <c r="E15" s="115">
        <v>0</v>
      </c>
      <c r="F15" s="11">
        <v>0</v>
      </c>
      <c r="G15" s="115">
        <v>0</v>
      </c>
      <c r="H15" s="11">
        <v>0.5</v>
      </c>
      <c r="I15" s="116">
        <v>0</v>
      </c>
      <c r="L15" s="402"/>
      <c r="M15" s="402"/>
    </row>
    <row r="16" spans="1:13">
      <c r="A16" s="785"/>
      <c r="B16" s="8">
        <v>1</v>
      </c>
      <c r="C16" s="16" t="s">
        <v>472</v>
      </c>
      <c r="D16" s="7">
        <v>0.75</v>
      </c>
      <c r="E16" s="16" t="s">
        <v>472</v>
      </c>
      <c r="F16" s="7" t="s">
        <v>472</v>
      </c>
      <c r="G16" s="16" t="s">
        <v>472</v>
      </c>
      <c r="H16" s="7">
        <v>0.25</v>
      </c>
      <c r="I16" s="17" t="s">
        <v>472</v>
      </c>
      <c r="L16" s="402"/>
      <c r="M16" s="402"/>
    </row>
    <row r="17" spans="1:13">
      <c r="A17" s="785" t="s">
        <v>67</v>
      </c>
      <c r="B17" s="10">
        <v>36.799999999999997</v>
      </c>
      <c r="C17" s="115">
        <v>17.3</v>
      </c>
      <c r="D17" s="11">
        <v>28.9</v>
      </c>
      <c r="E17" s="115">
        <v>12.8</v>
      </c>
      <c r="F17" s="11">
        <v>6.6</v>
      </c>
      <c r="G17" s="115">
        <v>4</v>
      </c>
      <c r="H17" s="11">
        <v>1.3</v>
      </c>
      <c r="I17" s="116">
        <v>0.5</v>
      </c>
      <c r="L17" s="402"/>
      <c r="M17" s="402"/>
    </row>
    <row r="18" spans="1:13">
      <c r="A18" s="785"/>
      <c r="B18" s="8">
        <v>1</v>
      </c>
      <c r="C18" s="16">
        <v>0.47010999999999997</v>
      </c>
      <c r="D18" s="7">
        <v>0.78532999999999997</v>
      </c>
      <c r="E18" s="16">
        <v>0.44291000000000003</v>
      </c>
      <c r="F18" s="7">
        <v>0.17935000000000001</v>
      </c>
      <c r="G18" s="16">
        <v>0.60606000000000004</v>
      </c>
      <c r="H18" s="7">
        <v>3.533E-2</v>
      </c>
      <c r="I18" s="17">
        <v>0.38462000000000002</v>
      </c>
      <c r="L18" s="402"/>
      <c r="M18" s="402"/>
    </row>
    <row r="19" spans="1:13" ht="12.75" customHeight="1">
      <c r="A19" s="785" t="s">
        <v>68</v>
      </c>
      <c r="B19" s="10">
        <v>7.3</v>
      </c>
      <c r="C19" s="115">
        <v>4.3</v>
      </c>
      <c r="D19" s="11">
        <v>6</v>
      </c>
      <c r="E19" s="115">
        <v>3.7</v>
      </c>
      <c r="F19" s="11">
        <v>1.3</v>
      </c>
      <c r="G19" s="115">
        <v>0.6</v>
      </c>
      <c r="H19" s="11">
        <v>0</v>
      </c>
      <c r="I19" s="116">
        <v>0</v>
      </c>
      <c r="L19" s="402"/>
      <c r="M19" s="402"/>
    </row>
    <row r="20" spans="1:13">
      <c r="A20" s="785"/>
      <c r="B20" s="8">
        <v>1</v>
      </c>
      <c r="C20" s="16">
        <v>0.58904000000000001</v>
      </c>
      <c r="D20" s="7">
        <v>0.82191999999999998</v>
      </c>
      <c r="E20" s="16">
        <v>0.61667000000000005</v>
      </c>
      <c r="F20" s="7">
        <v>0.17807999999999999</v>
      </c>
      <c r="G20" s="16">
        <v>0.46154000000000001</v>
      </c>
      <c r="H20" s="7" t="s">
        <v>472</v>
      </c>
      <c r="I20" s="17" t="s">
        <v>472</v>
      </c>
      <c r="L20" s="402"/>
      <c r="M20" s="402"/>
    </row>
    <row r="21" spans="1:13">
      <c r="A21" s="785" t="s">
        <v>69</v>
      </c>
      <c r="B21" s="10">
        <v>64.400000000000006</v>
      </c>
      <c r="C21" s="115">
        <v>34.4</v>
      </c>
      <c r="D21" s="11">
        <v>48.8</v>
      </c>
      <c r="E21" s="115">
        <v>25.7</v>
      </c>
      <c r="F21" s="11">
        <v>11.4</v>
      </c>
      <c r="G21" s="115">
        <v>7.7</v>
      </c>
      <c r="H21" s="11">
        <v>4.2</v>
      </c>
      <c r="I21" s="116">
        <v>1</v>
      </c>
      <c r="L21" s="402"/>
      <c r="M21" s="402"/>
    </row>
    <row r="22" spans="1:13">
      <c r="A22" s="785"/>
      <c r="B22" s="8">
        <v>1</v>
      </c>
      <c r="C22" s="16">
        <v>0.53415999999999997</v>
      </c>
      <c r="D22" s="7">
        <v>0.75775999999999999</v>
      </c>
      <c r="E22" s="16">
        <v>0.52664</v>
      </c>
      <c r="F22" s="7">
        <v>0.17702000000000001</v>
      </c>
      <c r="G22" s="16">
        <v>0.67544000000000004</v>
      </c>
      <c r="H22" s="7">
        <v>6.522E-2</v>
      </c>
      <c r="I22" s="17">
        <v>0.23810000000000001</v>
      </c>
      <c r="L22" s="402"/>
      <c r="M22" s="402"/>
    </row>
    <row r="23" spans="1:13" ht="12.75" customHeight="1">
      <c r="A23" s="785" t="s">
        <v>70</v>
      </c>
      <c r="B23" s="10">
        <v>122.6</v>
      </c>
      <c r="C23" s="115">
        <v>55.7</v>
      </c>
      <c r="D23" s="11">
        <v>84</v>
      </c>
      <c r="E23" s="115">
        <v>38.200000000000003</v>
      </c>
      <c r="F23" s="11">
        <v>35.9</v>
      </c>
      <c r="G23" s="115">
        <v>15.4</v>
      </c>
      <c r="H23" s="11">
        <v>2.7</v>
      </c>
      <c r="I23" s="116">
        <v>2.1</v>
      </c>
      <c r="L23" s="402"/>
      <c r="M23" s="402"/>
    </row>
    <row r="24" spans="1:13">
      <c r="A24" s="785"/>
      <c r="B24" s="8">
        <v>1</v>
      </c>
      <c r="C24" s="16">
        <v>0.45432</v>
      </c>
      <c r="D24" s="7">
        <v>0.68515000000000004</v>
      </c>
      <c r="E24" s="16">
        <v>0.45476</v>
      </c>
      <c r="F24" s="7">
        <v>0.29282000000000002</v>
      </c>
      <c r="G24" s="16">
        <v>0.42897000000000002</v>
      </c>
      <c r="H24" s="7">
        <v>2.2020000000000001E-2</v>
      </c>
      <c r="I24" s="17">
        <v>0.77778000000000003</v>
      </c>
      <c r="L24" s="402"/>
      <c r="M24" s="402"/>
    </row>
    <row r="25" spans="1:13">
      <c r="A25" s="785" t="s">
        <v>71</v>
      </c>
      <c r="B25" s="10">
        <v>44</v>
      </c>
      <c r="C25" s="115">
        <v>32.4</v>
      </c>
      <c r="D25" s="11">
        <v>27.1</v>
      </c>
      <c r="E25" s="115">
        <v>18.8</v>
      </c>
      <c r="F25" s="11">
        <v>14.4</v>
      </c>
      <c r="G25" s="115">
        <v>11.4</v>
      </c>
      <c r="H25" s="11">
        <v>2.5</v>
      </c>
      <c r="I25" s="116">
        <v>2.2000000000000002</v>
      </c>
      <c r="L25" s="402"/>
      <c r="M25" s="402"/>
    </row>
    <row r="26" spans="1:13">
      <c r="A26" s="785"/>
      <c r="B26" s="8">
        <v>1</v>
      </c>
      <c r="C26" s="16">
        <v>0.73636000000000001</v>
      </c>
      <c r="D26" s="7">
        <v>0.61590999999999996</v>
      </c>
      <c r="E26" s="16">
        <v>0.69372999999999996</v>
      </c>
      <c r="F26" s="7">
        <v>0.32727000000000001</v>
      </c>
      <c r="G26" s="16">
        <v>0.79166999999999998</v>
      </c>
      <c r="H26" s="7">
        <v>5.6820000000000002E-2</v>
      </c>
      <c r="I26" s="17">
        <v>0.88</v>
      </c>
      <c r="L26" s="402"/>
      <c r="M26" s="402"/>
    </row>
    <row r="27" spans="1:13">
      <c r="A27" s="785" t="s">
        <v>72</v>
      </c>
      <c r="B27" s="10">
        <v>13</v>
      </c>
      <c r="C27" s="115">
        <v>10</v>
      </c>
      <c r="D27" s="11">
        <v>10.1</v>
      </c>
      <c r="E27" s="115">
        <v>7.3</v>
      </c>
      <c r="F27" s="11">
        <v>2.4</v>
      </c>
      <c r="G27" s="115">
        <v>2.2000000000000002</v>
      </c>
      <c r="H27" s="11">
        <v>0.5</v>
      </c>
      <c r="I27" s="116">
        <v>0.5</v>
      </c>
      <c r="L27" s="402"/>
      <c r="M27" s="402"/>
    </row>
    <row r="28" spans="1:13">
      <c r="A28" s="785"/>
      <c r="B28" s="8">
        <v>1</v>
      </c>
      <c r="C28" s="16">
        <v>0.76922999999999997</v>
      </c>
      <c r="D28" s="7">
        <v>0.77692000000000005</v>
      </c>
      <c r="E28" s="16">
        <v>0.72277000000000002</v>
      </c>
      <c r="F28" s="7">
        <v>0.18462000000000001</v>
      </c>
      <c r="G28" s="16">
        <v>0.91666999999999998</v>
      </c>
      <c r="H28" s="7">
        <v>3.8460000000000001E-2</v>
      </c>
      <c r="I28" s="17">
        <v>1</v>
      </c>
      <c r="L28" s="402"/>
      <c r="M28" s="402"/>
    </row>
    <row r="29" spans="1:13">
      <c r="A29" s="785" t="s">
        <v>73</v>
      </c>
      <c r="B29" s="10">
        <v>15</v>
      </c>
      <c r="C29" s="115">
        <v>4.5</v>
      </c>
      <c r="D29" s="11">
        <v>11.4</v>
      </c>
      <c r="E29" s="115">
        <v>3.8</v>
      </c>
      <c r="F29" s="11">
        <v>3.1</v>
      </c>
      <c r="G29" s="115">
        <v>0.5</v>
      </c>
      <c r="H29" s="11">
        <v>0.5</v>
      </c>
      <c r="I29" s="116">
        <v>0.2</v>
      </c>
      <c r="L29" s="402"/>
      <c r="M29" s="402"/>
    </row>
    <row r="30" spans="1:13">
      <c r="A30" s="785"/>
      <c r="B30" s="8">
        <v>1</v>
      </c>
      <c r="C30" s="16">
        <v>0.3</v>
      </c>
      <c r="D30" s="7">
        <v>0.76</v>
      </c>
      <c r="E30" s="16">
        <v>0.33333000000000002</v>
      </c>
      <c r="F30" s="7">
        <v>0.20666999999999999</v>
      </c>
      <c r="G30" s="16">
        <v>0.16128999999999999</v>
      </c>
      <c r="H30" s="7">
        <v>3.3329999999999999E-2</v>
      </c>
      <c r="I30" s="17">
        <v>0.4</v>
      </c>
      <c r="L30" s="402"/>
      <c r="M30" s="402"/>
    </row>
    <row r="31" spans="1:13">
      <c r="A31" s="785" t="s">
        <v>74</v>
      </c>
      <c r="B31" s="10">
        <v>13.4</v>
      </c>
      <c r="C31" s="115">
        <v>7.4</v>
      </c>
      <c r="D31" s="11">
        <v>9.5</v>
      </c>
      <c r="E31" s="115">
        <v>4.9000000000000004</v>
      </c>
      <c r="F31" s="11">
        <v>3.3</v>
      </c>
      <c r="G31" s="115">
        <v>2.5</v>
      </c>
      <c r="H31" s="11">
        <v>0.6</v>
      </c>
      <c r="I31" s="116">
        <v>0</v>
      </c>
      <c r="L31" s="402"/>
      <c r="M31" s="402"/>
    </row>
    <row r="32" spans="1:13">
      <c r="A32" s="785"/>
      <c r="B32" s="8">
        <v>1</v>
      </c>
      <c r="C32" s="16">
        <v>0.55223999999999995</v>
      </c>
      <c r="D32" s="7">
        <v>0.70896000000000003</v>
      </c>
      <c r="E32" s="16">
        <v>0.51578999999999997</v>
      </c>
      <c r="F32" s="7">
        <v>0.24626999999999999</v>
      </c>
      <c r="G32" s="16">
        <v>0.75758000000000003</v>
      </c>
      <c r="H32" s="7">
        <v>4.478E-2</v>
      </c>
      <c r="I32" s="17" t="s">
        <v>472</v>
      </c>
      <c r="L32" s="402"/>
      <c r="M32" s="402"/>
    </row>
    <row r="33" spans="1:14" ht="12.75" customHeight="1">
      <c r="A33" s="785" t="s">
        <v>75</v>
      </c>
      <c r="B33" s="10">
        <v>45.6</v>
      </c>
      <c r="C33" s="115">
        <v>34.1</v>
      </c>
      <c r="D33" s="11">
        <v>36.299999999999997</v>
      </c>
      <c r="E33" s="115">
        <v>26.6</v>
      </c>
      <c r="F33" s="11">
        <v>8</v>
      </c>
      <c r="G33" s="115">
        <v>7.4</v>
      </c>
      <c r="H33" s="11">
        <v>1.3</v>
      </c>
      <c r="I33" s="116">
        <v>0.1</v>
      </c>
      <c r="L33" s="402"/>
      <c r="M33" s="402"/>
    </row>
    <row r="34" spans="1:14">
      <c r="A34" s="785"/>
      <c r="B34" s="8">
        <v>1</v>
      </c>
      <c r="C34" s="16">
        <v>0.74780999999999997</v>
      </c>
      <c r="D34" s="7">
        <v>0.79605000000000004</v>
      </c>
      <c r="E34" s="16">
        <v>0.73277999999999999</v>
      </c>
      <c r="F34" s="7">
        <v>0.17544000000000001</v>
      </c>
      <c r="G34" s="16">
        <v>0.92500000000000004</v>
      </c>
      <c r="H34" s="7">
        <v>2.8510000000000001E-2</v>
      </c>
      <c r="I34" s="17">
        <v>7.6920000000000002E-2</v>
      </c>
      <c r="L34" s="402"/>
      <c r="M34" s="402"/>
    </row>
    <row r="35" spans="1:14">
      <c r="A35" s="805" t="s">
        <v>76</v>
      </c>
      <c r="B35" s="10">
        <v>22.3</v>
      </c>
      <c r="C35" s="115">
        <v>14.8</v>
      </c>
      <c r="D35" s="11">
        <v>17.399999999999999</v>
      </c>
      <c r="E35" s="115">
        <v>11.8</v>
      </c>
      <c r="F35" s="11">
        <v>4.8</v>
      </c>
      <c r="G35" s="115">
        <v>2.9</v>
      </c>
      <c r="H35" s="11">
        <v>0.1</v>
      </c>
      <c r="I35" s="116">
        <v>0.1</v>
      </c>
      <c r="L35" s="402"/>
      <c r="M35" s="402"/>
    </row>
    <row r="36" spans="1:14">
      <c r="A36" s="787"/>
      <c r="B36" s="12">
        <v>1</v>
      </c>
      <c r="C36" s="16">
        <v>0.66368000000000005</v>
      </c>
      <c r="D36" s="13">
        <v>0.78027000000000002</v>
      </c>
      <c r="E36" s="16">
        <v>0.67815999999999999</v>
      </c>
      <c r="F36" s="7">
        <v>0.21525</v>
      </c>
      <c r="G36" s="16">
        <v>0.60416999999999998</v>
      </c>
      <c r="H36" s="7">
        <v>4.4799999999999996E-3</v>
      </c>
      <c r="I36" s="17">
        <v>1</v>
      </c>
      <c r="L36" s="402"/>
      <c r="M36" s="402"/>
    </row>
    <row r="37" spans="1:14">
      <c r="A37" s="803" t="s">
        <v>85</v>
      </c>
      <c r="B37" s="14">
        <v>683.4</v>
      </c>
      <c r="C37" s="117">
        <v>406</v>
      </c>
      <c r="D37" s="15">
        <v>502.5</v>
      </c>
      <c r="E37" s="117">
        <v>294.2</v>
      </c>
      <c r="F37" s="15">
        <v>152.19999999999999</v>
      </c>
      <c r="G37" s="117">
        <v>96.8</v>
      </c>
      <c r="H37" s="15">
        <v>28.7</v>
      </c>
      <c r="I37" s="118">
        <v>15</v>
      </c>
      <c r="L37" s="402"/>
      <c r="M37" s="402"/>
    </row>
    <row r="38" spans="1:14" ht="13.5" thickBot="1">
      <c r="A38" s="804"/>
      <c r="B38" s="25">
        <v>1</v>
      </c>
      <c r="C38" s="29">
        <v>0.59409000000000001</v>
      </c>
      <c r="D38" s="26">
        <v>0.73529</v>
      </c>
      <c r="E38" s="29">
        <v>0.58547000000000005</v>
      </c>
      <c r="F38" s="26">
        <v>0.22270999999999999</v>
      </c>
      <c r="G38" s="29">
        <v>0.63600999999999996</v>
      </c>
      <c r="H38" s="26">
        <v>4.2000000000000003E-2</v>
      </c>
      <c r="I38" s="30">
        <v>0.52264999999999995</v>
      </c>
      <c r="L38" s="402"/>
      <c r="M38" s="402"/>
    </row>
    <row r="39" spans="1:14" s="402" customFormat="1"/>
    <row r="40" spans="1:14" s="402" customFormat="1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4" s="402" customFormat="1"/>
    <row r="42" spans="1:14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4" s="545" customFormat="1">
      <c r="A43" s="547" t="s">
        <v>546</v>
      </c>
      <c r="E43" s="775" t="s">
        <v>541</v>
      </c>
      <c r="F43" s="775"/>
      <c r="G43" s="775"/>
    </row>
    <row r="44" spans="1:14" s="402" customFormat="1">
      <c r="A44" s="548"/>
      <c r="B44" s="545"/>
      <c r="C44" s="545"/>
      <c r="D44" s="545"/>
      <c r="E44" s="545"/>
      <c r="F44" s="545"/>
      <c r="G44" s="545"/>
    </row>
    <row r="45" spans="1:14" s="546" customFormat="1">
      <c r="A45" s="766" t="s">
        <v>547</v>
      </c>
      <c r="B45" s="766"/>
      <c r="C45" s="766"/>
      <c r="D45" s="766"/>
      <c r="E45" s="766"/>
      <c r="F45" s="545"/>
      <c r="G45" s="545"/>
      <c r="H45" s="545"/>
      <c r="I45" s="545"/>
      <c r="J45" s="545"/>
      <c r="K45" s="545"/>
      <c r="L45" s="545"/>
      <c r="M45" s="545"/>
      <c r="N45" s="545"/>
    </row>
  </sheetData>
  <mergeCells count="26">
    <mergeCell ref="A45:E45"/>
    <mergeCell ref="A35:A36"/>
    <mergeCell ref="A27:A28"/>
    <mergeCell ref="A1:I1"/>
    <mergeCell ref="A2:A4"/>
    <mergeCell ref="D3:E3"/>
    <mergeCell ref="F3:G3"/>
    <mergeCell ref="H3:I3"/>
    <mergeCell ref="B2:C3"/>
    <mergeCell ref="D2:I2"/>
    <mergeCell ref="E43:G4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</mergeCells>
  <conditionalFormatting sqref="A5:I5">
    <cfRule type="cellIs" dxfId="966" priority="42" stopIfTrue="1" operator="equal">
      <formula>0</formula>
    </cfRule>
  </conditionalFormatting>
  <conditionalFormatting sqref="A6:I6">
    <cfRule type="cellIs" dxfId="965" priority="41" stopIfTrue="1" operator="lessThan">
      <formula>0.0005</formula>
    </cfRule>
    <cfRule type="cellIs" dxfId="964" priority="40" stopIfTrue="1" operator="equal">
      <formula>1</formula>
    </cfRule>
  </conditionalFormatting>
  <conditionalFormatting sqref="A8:I8">
    <cfRule type="cellIs" dxfId="963" priority="38" stopIfTrue="1" operator="lessThan">
      <formula>0.0005</formula>
    </cfRule>
    <cfRule type="cellIs" dxfId="962" priority="37" stopIfTrue="1" operator="equal">
      <formula>1</formula>
    </cfRule>
  </conditionalFormatting>
  <conditionalFormatting sqref="A9:I9">
    <cfRule type="cellIs" dxfId="961" priority="36" stopIfTrue="1" operator="equal">
      <formula>0</formula>
    </cfRule>
  </conditionalFormatting>
  <conditionalFormatting sqref="A10:I10">
    <cfRule type="cellIs" dxfId="960" priority="35" stopIfTrue="1" operator="lessThan">
      <formula>0.0005</formula>
    </cfRule>
    <cfRule type="cellIs" dxfId="959" priority="34" stopIfTrue="1" operator="equal">
      <formula>1</formula>
    </cfRule>
  </conditionalFormatting>
  <conditionalFormatting sqref="A11:I11">
    <cfRule type="cellIs" dxfId="958" priority="33" stopIfTrue="1" operator="equal">
      <formula>0</formula>
    </cfRule>
  </conditionalFormatting>
  <conditionalFormatting sqref="A12:I12">
    <cfRule type="cellIs" dxfId="957" priority="31" stopIfTrue="1" operator="equal">
      <formula>1</formula>
    </cfRule>
    <cfRule type="cellIs" dxfId="956" priority="32" stopIfTrue="1" operator="lessThan">
      <formula>0.0005</formula>
    </cfRule>
  </conditionalFormatting>
  <conditionalFormatting sqref="A13:I13">
    <cfRule type="cellIs" dxfId="955" priority="30" stopIfTrue="1" operator="equal">
      <formula>0</formula>
    </cfRule>
  </conditionalFormatting>
  <conditionalFormatting sqref="A14:I14">
    <cfRule type="cellIs" dxfId="954" priority="29" stopIfTrue="1" operator="lessThan">
      <formula>0.0005</formula>
    </cfRule>
    <cfRule type="cellIs" dxfId="953" priority="28" stopIfTrue="1" operator="equal">
      <formula>1</formula>
    </cfRule>
  </conditionalFormatting>
  <conditionalFormatting sqref="A15:I15">
    <cfRule type="cellIs" dxfId="952" priority="27" stopIfTrue="1" operator="equal">
      <formula>0</formula>
    </cfRule>
  </conditionalFormatting>
  <conditionalFormatting sqref="A16:I16">
    <cfRule type="cellIs" dxfId="951" priority="26" stopIfTrue="1" operator="lessThan">
      <formula>0.0005</formula>
    </cfRule>
    <cfRule type="cellIs" dxfId="950" priority="25" stopIfTrue="1" operator="equal">
      <formula>1</formula>
    </cfRule>
  </conditionalFormatting>
  <conditionalFormatting sqref="A17:I17">
    <cfRule type="cellIs" dxfId="949" priority="24" stopIfTrue="1" operator="equal">
      <formula>0</formula>
    </cfRule>
  </conditionalFormatting>
  <conditionalFormatting sqref="A18:I18">
    <cfRule type="cellIs" dxfId="948" priority="23" stopIfTrue="1" operator="lessThan">
      <formula>0.0005</formula>
    </cfRule>
    <cfRule type="cellIs" dxfId="947" priority="22" stopIfTrue="1" operator="equal">
      <formula>1</formula>
    </cfRule>
  </conditionalFormatting>
  <conditionalFormatting sqref="A19:I19">
    <cfRule type="cellIs" dxfId="946" priority="21" stopIfTrue="1" operator="equal">
      <formula>0</formula>
    </cfRule>
  </conditionalFormatting>
  <conditionalFormatting sqref="A20:I20">
    <cfRule type="cellIs" dxfId="945" priority="19" stopIfTrue="1" operator="equal">
      <formula>1</formula>
    </cfRule>
    <cfRule type="cellIs" dxfId="944" priority="20" stopIfTrue="1" operator="lessThan">
      <formula>0.0005</formula>
    </cfRule>
  </conditionalFormatting>
  <conditionalFormatting sqref="A21:I21">
    <cfRule type="cellIs" dxfId="943" priority="18" stopIfTrue="1" operator="equal">
      <formula>0</formula>
    </cfRule>
  </conditionalFormatting>
  <conditionalFormatting sqref="A22:I22">
    <cfRule type="cellIs" dxfId="942" priority="17" stopIfTrue="1" operator="lessThan">
      <formula>0.0005</formula>
    </cfRule>
    <cfRule type="cellIs" dxfId="941" priority="16" stopIfTrue="1" operator="equal">
      <formula>1</formula>
    </cfRule>
  </conditionalFormatting>
  <conditionalFormatting sqref="A23:I23">
    <cfRule type="cellIs" dxfId="940" priority="15" stopIfTrue="1" operator="equal">
      <formula>0</formula>
    </cfRule>
  </conditionalFormatting>
  <conditionalFormatting sqref="A24:I24">
    <cfRule type="cellIs" dxfId="939" priority="13" stopIfTrue="1" operator="equal">
      <formula>1</formula>
    </cfRule>
    <cfRule type="cellIs" dxfId="938" priority="14" stopIfTrue="1" operator="lessThan">
      <formula>0.0005</formula>
    </cfRule>
  </conditionalFormatting>
  <conditionalFormatting sqref="A25:I25">
    <cfRule type="cellIs" dxfId="937" priority="12" stopIfTrue="1" operator="equal">
      <formula>0</formula>
    </cfRule>
  </conditionalFormatting>
  <conditionalFormatting sqref="A26:I26">
    <cfRule type="cellIs" dxfId="936" priority="10" stopIfTrue="1" operator="equal">
      <formula>1</formula>
    </cfRule>
    <cfRule type="cellIs" dxfId="935" priority="11" stopIfTrue="1" operator="lessThan">
      <formula>0.0005</formula>
    </cfRule>
  </conditionalFormatting>
  <conditionalFormatting sqref="A27:I27">
    <cfRule type="cellIs" dxfId="934" priority="9" stopIfTrue="1" operator="equal">
      <formula>0</formula>
    </cfRule>
  </conditionalFormatting>
  <conditionalFormatting sqref="A28:I28">
    <cfRule type="cellIs" dxfId="933" priority="8" stopIfTrue="1" operator="lessThan">
      <formula>0.0005</formula>
    </cfRule>
    <cfRule type="cellIs" dxfId="932" priority="7" stopIfTrue="1" operator="equal">
      <formula>1</formula>
    </cfRule>
  </conditionalFormatting>
  <conditionalFormatting sqref="A29:I29">
    <cfRule type="cellIs" dxfId="931" priority="6" stopIfTrue="1" operator="equal">
      <formula>0</formula>
    </cfRule>
  </conditionalFormatting>
  <conditionalFormatting sqref="A30:I30">
    <cfRule type="cellIs" dxfId="930" priority="4" stopIfTrue="1" operator="equal">
      <formula>1</formula>
    </cfRule>
    <cfRule type="cellIs" dxfId="929" priority="5" stopIfTrue="1" operator="lessThan">
      <formula>0.0005</formula>
    </cfRule>
  </conditionalFormatting>
  <conditionalFormatting sqref="A31:I31">
    <cfRule type="cellIs" dxfId="928" priority="3" stopIfTrue="1" operator="equal">
      <formula>0</formula>
    </cfRule>
  </conditionalFormatting>
  <conditionalFormatting sqref="A32:I32">
    <cfRule type="cellIs" dxfId="927" priority="2" stopIfTrue="1" operator="lessThan">
      <formula>0.0005</formula>
    </cfRule>
    <cfRule type="cellIs" dxfId="926" priority="1" stopIfTrue="1" operator="equal">
      <formula>1</formula>
    </cfRule>
  </conditionalFormatting>
  <conditionalFormatting sqref="A33:I33 A35:I35">
    <cfRule type="cellIs" dxfId="925" priority="45" stopIfTrue="1" operator="equal">
      <formula>0</formula>
    </cfRule>
  </conditionalFormatting>
  <conditionalFormatting sqref="A34:I34 A36:I36">
    <cfRule type="cellIs" dxfId="924" priority="43" stopIfTrue="1" operator="equal">
      <formula>1</formula>
    </cfRule>
    <cfRule type="cellIs" dxfId="923" priority="44" stopIfTrue="1" operator="lessThan">
      <formula>0.0005</formula>
    </cfRule>
  </conditionalFormatting>
  <conditionalFormatting sqref="A37:I37">
    <cfRule type="cellIs" dxfId="922" priority="48" stopIfTrue="1" operator="equal">
      <formula>0</formula>
    </cfRule>
  </conditionalFormatting>
  <conditionalFormatting sqref="A38:I38">
    <cfRule type="cellIs" dxfId="921" priority="46" stopIfTrue="1" operator="equal">
      <formula>1</formula>
    </cfRule>
    <cfRule type="cellIs" dxfId="920" priority="47" stopIfTrue="1" operator="lessThan">
      <formula>0.0005</formula>
    </cfRule>
  </conditionalFormatting>
  <conditionalFormatting sqref="B7:I7">
    <cfRule type="cellIs" dxfId="919" priority="39" stopIfTrue="1" operator="equal">
      <formula>0</formula>
    </cfRule>
  </conditionalFormatting>
  <hyperlinks>
    <hyperlink ref="E43" r:id="rId1" xr:uid="{DA4AF19F-A4F7-400A-AF45-C81C1156F24A}"/>
    <hyperlink ref="E43:G43" r:id="rId2" display="http://dx.doi.org/10.4232/1.14582 " xr:uid="{82138DB6-C9E6-4BCE-A720-41E925DF4B0E}"/>
    <hyperlink ref="A45" r:id="rId3" display="Publikation und Tabellen stehen unter der Lizenz CC BY-SA DEED 4.0." xr:uid="{FB469C9E-2876-44E2-B8BA-11A6A237AFE2}"/>
    <hyperlink ref="A45:E45" r:id="rId4" display="Die Tabellen stehen unter der Lizenz CC BY-SA DEED 4.0." xr:uid="{88050982-93AE-4063-943F-36D762F466A9}"/>
  </hyperlinks>
  <pageMargins left="0.7" right="0.7" top="0.78740157499999996" bottom="0.78740157499999996" header="0.3" footer="0.3"/>
  <pageSetup paperSize="9" scale="7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14E1-168E-4913-B5B4-F3FEECC7A5CF}">
  <dimension ref="A1:AL46"/>
  <sheetViews>
    <sheetView view="pageBreakPreview" zoomScaleNormal="80" zoomScaleSheetLayoutView="100" workbookViewId="0">
      <selection activeCell="A46" sqref="A46:E46"/>
    </sheetView>
  </sheetViews>
  <sheetFormatPr baseColWidth="10" defaultRowHeight="12.75"/>
  <cols>
    <col min="1" max="1" width="14.85546875" style="20" customWidth="1"/>
    <col min="2" max="37" width="9.7109375" style="20" customWidth="1"/>
    <col min="38" max="38" width="4" style="402" customWidth="1"/>
    <col min="39" max="16384" width="11.42578125" style="20"/>
  </cols>
  <sheetData>
    <row r="1" spans="1:38" s="402" customFormat="1" ht="39.950000000000003" customHeight="1" thickBot="1">
      <c r="A1" s="555" t="str">
        <f>"Tabelle 2.2: Hauptberufliches pädagogisches Personal nach Ländern " &amp;Hilfswerte!B1</f>
        <v>Tabelle 2.2: Hauptberufliches pädagogisches Personal nach Ländern 2023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 t="str">
        <f>"noch "&amp;A1&amp;""</f>
        <v>noch Tabelle 2.2: Hauptberufliches pädagogisches Personal nach Ländern 2023</v>
      </c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821" t="str">
        <f>M1</f>
        <v>noch Tabelle 2.2: Hauptberufliches pädagogisches Personal nach Ländern 2023</v>
      </c>
      <c r="AC1" s="821"/>
      <c r="AD1" s="821"/>
      <c r="AE1" s="821"/>
      <c r="AF1" s="821"/>
      <c r="AG1" s="821"/>
      <c r="AH1" s="821"/>
      <c r="AI1" s="821"/>
      <c r="AJ1" s="821"/>
      <c r="AK1" s="821"/>
    </row>
    <row r="2" spans="1:38" s="141" customFormat="1" ht="18" customHeight="1">
      <c r="A2" s="789" t="s">
        <v>12</v>
      </c>
      <c r="B2" s="813" t="s">
        <v>403</v>
      </c>
      <c r="C2" s="814"/>
      <c r="D2" s="814"/>
      <c r="E2" s="814"/>
      <c r="F2" s="814"/>
      <c r="G2" s="814"/>
      <c r="H2" s="811" t="s">
        <v>13</v>
      </c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  <c r="AC2" s="811"/>
      <c r="AD2" s="811"/>
      <c r="AE2" s="811"/>
      <c r="AF2" s="811"/>
      <c r="AG2" s="811"/>
      <c r="AH2" s="811"/>
      <c r="AI2" s="811"/>
      <c r="AJ2" s="811"/>
      <c r="AK2" s="812"/>
      <c r="AL2" s="556"/>
    </row>
    <row r="3" spans="1:38" ht="24.75" customHeight="1">
      <c r="A3" s="790"/>
      <c r="B3" s="815"/>
      <c r="C3" s="816"/>
      <c r="D3" s="816"/>
      <c r="E3" s="816"/>
      <c r="F3" s="816"/>
      <c r="G3" s="816"/>
      <c r="H3" s="824" t="s">
        <v>423</v>
      </c>
      <c r="I3" s="825"/>
      <c r="J3" s="825"/>
      <c r="K3" s="825"/>
      <c r="L3" s="826"/>
      <c r="M3" s="824" t="s">
        <v>424</v>
      </c>
      <c r="N3" s="827"/>
      <c r="O3" s="827"/>
      <c r="P3" s="827"/>
      <c r="Q3" s="828"/>
      <c r="R3" s="829" t="s">
        <v>425</v>
      </c>
      <c r="S3" s="830"/>
      <c r="T3" s="830"/>
      <c r="U3" s="830"/>
      <c r="V3" s="831"/>
      <c r="W3" s="829" t="s">
        <v>426</v>
      </c>
      <c r="X3" s="830"/>
      <c r="Y3" s="830"/>
      <c r="Z3" s="830"/>
      <c r="AA3" s="831"/>
      <c r="AB3" s="829" t="s">
        <v>427</v>
      </c>
      <c r="AC3" s="830"/>
      <c r="AD3" s="830"/>
      <c r="AE3" s="830"/>
      <c r="AF3" s="831"/>
      <c r="AG3" s="829" t="s">
        <v>428</v>
      </c>
      <c r="AH3" s="830"/>
      <c r="AI3" s="830"/>
      <c r="AJ3" s="830"/>
      <c r="AK3" s="832"/>
    </row>
    <row r="4" spans="1:38" ht="12.75" customHeight="1">
      <c r="A4" s="790"/>
      <c r="B4" s="586"/>
      <c r="C4" s="587"/>
      <c r="D4" s="820" t="s">
        <v>10</v>
      </c>
      <c r="E4" s="819"/>
      <c r="F4" s="817" t="s">
        <v>11</v>
      </c>
      <c r="G4" s="819"/>
      <c r="H4" s="833"/>
      <c r="I4" s="820" t="s">
        <v>10</v>
      </c>
      <c r="J4" s="819"/>
      <c r="K4" s="817" t="s">
        <v>11</v>
      </c>
      <c r="L4" s="819"/>
      <c r="M4" s="822"/>
      <c r="N4" s="820" t="s">
        <v>10</v>
      </c>
      <c r="O4" s="819"/>
      <c r="P4" s="817" t="s">
        <v>11</v>
      </c>
      <c r="Q4" s="819"/>
      <c r="R4" s="589"/>
      <c r="S4" s="820" t="s">
        <v>10</v>
      </c>
      <c r="T4" s="819"/>
      <c r="U4" s="817" t="s">
        <v>11</v>
      </c>
      <c r="V4" s="819"/>
      <c r="W4" s="589"/>
      <c r="X4" s="820" t="s">
        <v>10</v>
      </c>
      <c r="Y4" s="819"/>
      <c r="Z4" s="817" t="s">
        <v>11</v>
      </c>
      <c r="AA4" s="819"/>
      <c r="AB4" s="589"/>
      <c r="AC4" s="820" t="s">
        <v>10</v>
      </c>
      <c r="AD4" s="819"/>
      <c r="AE4" s="817" t="s">
        <v>11</v>
      </c>
      <c r="AF4" s="819"/>
      <c r="AG4" s="589"/>
      <c r="AH4" s="820" t="s">
        <v>10</v>
      </c>
      <c r="AI4" s="819"/>
      <c r="AJ4" s="817" t="s">
        <v>11</v>
      </c>
      <c r="AK4" s="818"/>
    </row>
    <row r="5" spans="1:38" s="31" customFormat="1" ht="24" customHeight="1">
      <c r="A5" s="791"/>
      <c r="B5" s="590"/>
      <c r="C5" s="580" t="s">
        <v>380</v>
      </c>
      <c r="D5" s="591"/>
      <c r="E5" s="580" t="s">
        <v>380</v>
      </c>
      <c r="F5" s="591"/>
      <c r="G5" s="580" t="s">
        <v>380</v>
      </c>
      <c r="H5" s="834"/>
      <c r="I5" s="591"/>
      <c r="J5" s="580" t="s">
        <v>380</v>
      </c>
      <c r="K5" s="591"/>
      <c r="L5" s="580" t="s">
        <v>380</v>
      </c>
      <c r="M5" s="823"/>
      <c r="N5" s="591"/>
      <c r="O5" s="580" t="s">
        <v>380</v>
      </c>
      <c r="P5" s="591"/>
      <c r="Q5" s="580" t="s">
        <v>380</v>
      </c>
      <c r="R5" s="585"/>
      <c r="S5" s="591"/>
      <c r="T5" s="580" t="s">
        <v>380</v>
      </c>
      <c r="U5" s="591"/>
      <c r="V5" s="580" t="s">
        <v>380</v>
      </c>
      <c r="W5" s="588"/>
      <c r="X5" s="591"/>
      <c r="Y5" s="580" t="s">
        <v>380</v>
      </c>
      <c r="Z5" s="591"/>
      <c r="AA5" s="580" t="s">
        <v>380</v>
      </c>
      <c r="AB5" s="592"/>
      <c r="AC5" s="579"/>
      <c r="AD5" s="580" t="s">
        <v>380</v>
      </c>
      <c r="AE5" s="591"/>
      <c r="AF5" s="580" t="s">
        <v>380</v>
      </c>
      <c r="AG5" s="592"/>
      <c r="AH5" s="579"/>
      <c r="AI5" s="580" t="s">
        <v>380</v>
      </c>
      <c r="AJ5" s="591"/>
      <c r="AK5" s="584" t="s">
        <v>380</v>
      </c>
      <c r="AL5" s="557"/>
    </row>
    <row r="6" spans="1:38">
      <c r="A6" s="802" t="s">
        <v>61</v>
      </c>
      <c r="B6" s="99">
        <v>445.6</v>
      </c>
      <c r="C6" s="100">
        <v>368.3</v>
      </c>
      <c r="D6" s="99">
        <v>372.6</v>
      </c>
      <c r="E6" s="113">
        <v>309.5</v>
      </c>
      <c r="F6" s="99">
        <v>73</v>
      </c>
      <c r="G6" s="100">
        <v>58.8</v>
      </c>
      <c r="H6" s="113">
        <v>320.60000000000002</v>
      </c>
      <c r="I6" s="99">
        <v>279.39999999999998</v>
      </c>
      <c r="J6" s="113">
        <v>228.8</v>
      </c>
      <c r="K6" s="99">
        <v>41.2</v>
      </c>
      <c r="L6" s="100">
        <v>32</v>
      </c>
      <c r="M6" s="429">
        <v>10.6</v>
      </c>
      <c r="N6" s="99">
        <v>5.2</v>
      </c>
      <c r="O6" s="113">
        <v>5.2</v>
      </c>
      <c r="P6" s="99">
        <v>5.4</v>
      </c>
      <c r="Q6" s="100">
        <v>3.9</v>
      </c>
      <c r="R6" s="113">
        <v>64</v>
      </c>
      <c r="S6" s="99">
        <v>55</v>
      </c>
      <c r="T6" s="113">
        <v>52.2</v>
      </c>
      <c r="U6" s="99">
        <v>9</v>
      </c>
      <c r="V6" s="100">
        <v>8.5</v>
      </c>
      <c r="W6" s="429">
        <v>28.4</v>
      </c>
      <c r="X6" s="99">
        <v>17.100000000000001</v>
      </c>
      <c r="Y6" s="113">
        <v>10.1</v>
      </c>
      <c r="Z6" s="99">
        <v>11.3</v>
      </c>
      <c r="AA6" s="100">
        <v>8.6</v>
      </c>
      <c r="AB6" s="429">
        <v>12.9</v>
      </c>
      <c r="AC6" s="99">
        <v>8.3000000000000007</v>
      </c>
      <c r="AD6" s="113">
        <v>7</v>
      </c>
      <c r="AE6" s="99">
        <v>4.5999999999999996</v>
      </c>
      <c r="AF6" s="100">
        <v>4.3</v>
      </c>
      <c r="AG6" s="113">
        <v>9.1</v>
      </c>
      <c r="AH6" s="99">
        <v>7.6</v>
      </c>
      <c r="AI6" s="113">
        <v>6.2</v>
      </c>
      <c r="AJ6" s="99">
        <v>1.5</v>
      </c>
      <c r="AK6" s="101">
        <v>1.5</v>
      </c>
    </row>
    <row r="7" spans="1:38" s="28" customFormat="1">
      <c r="A7" s="785"/>
      <c r="B7" s="87">
        <v>1</v>
      </c>
      <c r="C7" s="102">
        <v>0.82652999999999999</v>
      </c>
      <c r="D7" s="87">
        <v>0.83618000000000003</v>
      </c>
      <c r="E7" s="102">
        <v>0.83065</v>
      </c>
      <c r="F7" s="87">
        <v>0.16381999999999999</v>
      </c>
      <c r="G7" s="88">
        <v>0.80547999999999997</v>
      </c>
      <c r="H7" s="102">
        <v>0.71948000000000001</v>
      </c>
      <c r="I7" s="87">
        <v>0.87148999999999999</v>
      </c>
      <c r="J7" s="102">
        <v>0.81889999999999996</v>
      </c>
      <c r="K7" s="87">
        <v>0.12851000000000001</v>
      </c>
      <c r="L7" s="88">
        <v>0.77669999999999995</v>
      </c>
      <c r="M7" s="430">
        <v>2.3789999999999999E-2</v>
      </c>
      <c r="N7" s="87">
        <v>0.49057000000000001</v>
      </c>
      <c r="O7" s="102">
        <v>1</v>
      </c>
      <c r="P7" s="87">
        <v>0.50943000000000005</v>
      </c>
      <c r="Q7" s="88">
        <v>0.72221999999999997</v>
      </c>
      <c r="R7" s="102">
        <v>0.14363000000000001</v>
      </c>
      <c r="S7" s="87">
        <v>0.85938000000000003</v>
      </c>
      <c r="T7" s="102">
        <v>0.94908999999999999</v>
      </c>
      <c r="U7" s="87">
        <v>0.14063000000000001</v>
      </c>
      <c r="V7" s="88">
        <v>0.94443999999999995</v>
      </c>
      <c r="W7" s="102">
        <v>6.3729999999999995E-2</v>
      </c>
      <c r="X7" s="87">
        <v>0.60211000000000003</v>
      </c>
      <c r="Y7" s="102">
        <v>0.59064000000000005</v>
      </c>
      <c r="Z7" s="87">
        <v>0.39789000000000002</v>
      </c>
      <c r="AA7" s="88">
        <v>0.76105999999999996</v>
      </c>
      <c r="AB7" s="430">
        <v>2.895E-2</v>
      </c>
      <c r="AC7" s="87">
        <v>0.64341000000000004</v>
      </c>
      <c r="AD7" s="102">
        <v>0.84336999999999995</v>
      </c>
      <c r="AE7" s="87">
        <v>0.35659000000000002</v>
      </c>
      <c r="AF7" s="88">
        <v>0.93478000000000006</v>
      </c>
      <c r="AG7" s="102">
        <v>2.0420000000000001E-2</v>
      </c>
      <c r="AH7" s="87">
        <v>0.83516000000000001</v>
      </c>
      <c r="AI7" s="102">
        <v>0.81579000000000002</v>
      </c>
      <c r="AJ7" s="87">
        <v>0.16483999999999999</v>
      </c>
      <c r="AK7" s="103">
        <v>1</v>
      </c>
      <c r="AL7" s="405"/>
    </row>
    <row r="8" spans="1:38">
      <c r="A8" s="785" t="s">
        <v>62</v>
      </c>
      <c r="B8" s="99">
        <v>753.7</v>
      </c>
      <c r="C8" s="100">
        <v>612</v>
      </c>
      <c r="D8" s="99">
        <v>597.9</v>
      </c>
      <c r="E8" s="113">
        <v>485</v>
      </c>
      <c r="F8" s="99">
        <v>155.80000000000001</v>
      </c>
      <c r="G8" s="100">
        <v>127</v>
      </c>
      <c r="H8" s="113">
        <v>432.9</v>
      </c>
      <c r="I8" s="99">
        <v>409.7</v>
      </c>
      <c r="J8" s="113">
        <v>331.8</v>
      </c>
      <c r="K8" s="99">
        <v>23.2</v>
      </c>
      <c r="L8" s="100">
        <v>18.2</v>
      </c>
      <c r="M8" s="431">
        <v>6</v>
      </c>
      <c r="N8" s="99">
        <v>2.1</v>
      </c>
      <c r="O8" s="113">
        <v>2</v>
      </c>
      <c r="P8" s="99">
        <v>3.9</v>
      </c>
      <c r="Q8" s="100">
        <v>1.8</v>
      </c>
      <c r="R8" s="113">
        <v>61.6</v>
      </c>
      <c r="S8" s="99">
        <v>50.4</v>
      </c>
      <c r="T8" s="113">
        <v>45.4</v>
      </c>
      <c r="U8" s="99">
        <v>11.2</v>
      </c>
      <c r="V8" s="100">
        <v>5.8</v>
      </c>
      <c r="W8" s="113">
        <v>136.1</v>
      </c>
      <c r="X8" s="99">
        <v>47.2</v>
      </c>
      <c r="Y8" s="113">
        <v>33.200000000000003</v>
      </c>
      <c r="Z8" s="99">
        <v>88.9</v>
      </c>
      <c r="AA8" s="100">
        <v>77.400000000000006</v>
      </c>
      <c r="AB8" s="431">
        <v>81.099999999999994</v>
      </c>
      <c r="AC8" s="99">
        <v>55.7</v>
      </c>
      <c r="AD8" s="113">
        <v>43.4</v>
      </c>
      <c r="AE8" s="99">
        <v>25.4</v>
      </c>
      <c r="AF8" s="100">
        <v>22.2</v>
      </c>
      <c r="AG8" s="113">
        <v>36</v>
      </c>
      <c r="AH8" s="99">
        <v>32.799999999999997</v>
      </c>
      <c r="AI8" s="113">
        <v>29.2</v>
      </c>
      <c r="AJ8" s="99">
        <v>3.2</v>
      </c>
      <c r="AK8" s="101">
        <v>1.6</v>
      </c>
    </row>
    <row r="9" spans="1:38">
      <c r="A9" s="785"/>
      <c r="B9" s="87">
        <v>1</v>
      </c>
      <c r="C9" s="102">
        <v>0.81198999999999999</v>
      </c>
      <c r="D9" s="87">
        <v>0.79329000000000005</v>
      </c>
      <c r="E9" s="102">
        <v>0.81116999999999995</v>
      </c>
      <c r="F9" s="87">
        <v>0.20671</v>
      </c>
      <c r="G9" s="88">
        <v>0.81515000000000004</v>
      </c>
      <c r="H9" s="102">
        <v>0.57437000000000005</v>
      </c>
      <c r="I9" s="87">
        <v>0.94640999999999997</v>
      </c>
      <c r="J9" s="102">
        <v>0.80986000000000002</v>
      </c>
      <c r="K9" s="87">
        <v>5.3589999999999999E-2</v>
      </c>
      <c r="L9" s="88">
        <v>0.78447999999999996</v>
      </c>
      <c r="M9" s="430">
        <v>7.9600000000000001E-3</v>
      </c>
      <c r="N9" s="87">
        <v>0.35</v>
      </c>
      <c r="O9" s="102">
        <v>0.95238</v>
      </c>
      <c r="P9" s="87">
        <v>0.65</v>
      </c>
      <c r="Q9" s="88">
        <v>0.46154000000000001</v>
      </c>
      <c r="R9" s="102">
        <v>8.1729999999999997E-2</v>
      </c>
      <c r="S9" s="87">
        <v>0.81818000000000002</v>
      </c>
      <c r="T9" s="102">
        <v>0.90078999999999998</v>
      </c>
      <c r="U9" s="87">
        <v>0.18182000000000001</v>
      </c>
      <c r="V9" s="88">
        <v>0.51785999999999999</v>
      </c>
      <c r="W9" s="102">
        <v>0.18057999999999999</v>
      </c>
      <c r="X9" s="87">
        <v>0.3468</v>
      </c>
      <c r="Y9" s="102">
        <v>0.70338999999999996</v>
      </c>
      <c r="Z9" s="87">
        <v>0.6532</v>
      </c>
      <c r="AA9" s="88">
        <v>0.87063999999999997</v>
      </c>
      <c r="AB9" s="430">
        <v>0.1076</v>
      </c>
      <c r="AC9" s="87">
        <v>0.68681000000000003</v>
      </c>
      <c r="AD9" s="102">
        <v>0.77917000000000003</v>
      </c>
      <c r="AE9" s="87">
        <v>0.31319000000000002</v>
      </c>
      <c r="AF9" s="88">
        <v>0.87402000000000002</v>
      </c>
      <c r="AG9" s="102">
        <v>4.7759999999999997E-2</v>
      </c>
      <c r="AH9" s="87">
        <v>0.91110999999999998</v>
      </c>
      <c r="AI9" s="102">
        <v>0.89024000000000003</v>
      </c>
      <c r="AJ9" s="87">
        <v>8.8889999999999997E-2</v>
      </c>
      <c r="AK9" s="103">
        <v>0.5</v>
      </c>
    </row>
    <row r="10" spans="1:38">
      <c r="A10" s="785" t="s">
        <v>63</v>
      </c>
      <c r="B10" s="99">
        <v>100.4</v>
      </c>
      <c r="C10" s="100">
        <v>80.5</v>
      </c>
      <c r="D10" s="99">
        <v>92.4</v>
      </c>
      <c r="E10" s="113">
        <v>74.900000000000006</v>
      </c>
      <c r="F10" s="99">
        <v>8</v>
      </c>
      <c r="G10" s="100">
        <v>5.6</v>
      </c>
      <c r="H10" s="113">
        <v>72.5</v>
      </c>
      <c r="I10" s="99">
        <v>70.3</v>
      </c>
      <c r="J10" s="113">
        <v>52.8</v>
      </c>
      <c r="K10" s="99">
        <v>2.2000000000000002</v>
      </c>
      <c r="L10" s="100">
        <v>1.3</v>
      </c>
      <c r="M10" s="431">
        <v>0</v>
      </c>
      <c r="N10" s="99">
        <v>0</v>
      </c>
      <c r="O10" s="113">
        <v>0</v>
      </c>
      <c r="P10" s="99">
        <v>0</v>
      </c>
      <c r="Q10" s="100">
        <v>0</v>
      </c>
      <c r="R10" s="113">
        <v>27.9</v>
      </c>
      <c r="S10" s="99">
        <v>22.1</v>
      </c>
      <c r="T10" s="113">
        <v>22.1</v>
      </c>
      <c r="U10" s="99">
        <v>5.8</v>
      </c>
      <c r="V10" s="100">
        <v>4.3</v>
      </c>
      <c r="W10" s="113">
        <v>0</v>
      </c>
      <c r="X10" s="99">
        <v>0</v>
      </c>
      <c r="Y10" s="113">
        <v>0</v>
      </c>
      <c r="Z10" s="99">
        <v>0</v>
      </c>
      <c r="AA10" s="100">
        <v>0</v>
      </c>
      <c r="AB10" s="431">
        <v>0</v>
      </c>
      <c r="AC10" s="99">
        <v>0</v>
      </c>
      <c r="AD10" s="113">
        <v>0</v>
      </c>
      <c r="AE10" s="99">
        <v>0</v>
      </c>
      <c r="AF10" s="100">
        <v>0</v>
      </c>
      <c r="AG10" s="113">
        <v>0</v>
      </c>
      <c r="AH10" s="99">
        <v>0</v>
      </c>
      <c r="AI10" s="113">
        <v>0</v>
      </c>
      <c r="AJ10" s="99">
        <v>0</v>
      </c>
      <c r="AK10" s="101">
        <v>0</v>
      </c>
    </row>
    <row r="11" spans="1:38">
      <c r="A11" s="785"/>
      <c r="B11" s="87">
        <v>1</v>
      </c>
      <c r="C11" s="102">
        <v>0.80179</v>
      </c>
      <c r="D11" s="87">
        <v>0.92032000000000003</v>
      </c>
      <c r="E11" s="102">
        <v>0.81061000000000005</v>
      </c>
      <c r="F11" s="87">
        <v>7.9680000000000001E-2</v>
      </c>
      <c r="G11" s="88">
        <v>0.7</v>
      </c>
      <c r="H11" s="102">
        <v>0.72211000000000003</v>
      </c>
      <c r="I11" s="87">
        <v>0.96965999999999997</v>
      </c>
      <c r="J11" s="102">
        <v>0.75107000000000002</v>
      </c>
      <c r="K11" s="87">
        <v>3.0339999999999999E-2</v>
      </c>
      <c r="L11" s="88">
        <v>0.59091000000000005</v>
      </c>
      <c r="M11" s="430" t="s">
        <v>472</v>
      </c>
      <c r="N11" s="87" t="s">
        <v>472</v>
      </c>
      <c r="O11" s="102" t="s">
        <v>472</v>
      </c>
      <c r="P11" s="87" t="s">
        <v>472</v>
      </c>
      <c r="Q11" s="88" t="s">
        <v>472</v>
      </c>
      <c r="R11" s="102">
        <v>0.27789000000000003</v>
      </c>
      <c r="S11" s="87">
        <v>0.79210999999999998</v>
      </c>
      <c r="T11" s="102">
        <v>1</v>
      </c>
      <c r="U11" s="87">
        <v>0.20788999999999999</v>
      </c>
      <c r="V11" s="88">
        <v>0.74138000000000004</v>
      </c>
      <c r="W11" s="102" t="s">
        <v>472</v>
      </c>
      <c r="X11" s="87" t="s">
        <v>472</v>
      </c>
      <c r="Y11" s="102" t="s">
        <v>472</v>
      </c>
      <c r="Z11" s="87" t="s">
        <v>472</v>
      </c>
      <c r="AA11" s="88" t="s">
        <v>472</v>
      </c>
      <c r="AB11" s="430" t="s">
        <v>472</v>
      </c>
      <c r="AC11" s="87" t="s">
        <v>472</v>
      </c>
      <c r="AD11" s="102" t="s">
        <v>472</v>
      </c>
      <c r="AE11" s="87" t="s">
        <v>472</v>
      </c>
      <c r="AF11" s="88" t="s">
        <v>472</v>
      </c>
      <c r="AG11" s="102" t="s">
        <v>472</v>
      </c>
      <c r="AH11" s="87" t="s">
        <v>472</v>
      </c>
      <c r="AI11" s="102" t="s">
        <v>472</v>
      </c>
      <c r="AJ11" s="87" t="s">
        <v>472</v>
      </c>
      <c r="AK11" s="103" t="s">
        <v>472</v>
      </c>
    </row>
    <row r="12" spans="1:38">
      <c r="A12" s="785" t="s">
        <v>64</v>
      </c>
      <c r="B12" s="99">
        <v>59.7</v>
      </c>
      <c r="C12" s="100">
        <v>47.9</v>
      </c>
      <c r="D12" s="99">
        <v>51.4</v>
      </c>
      <c r="E12" s="113">
        <v>40.4</v>
      </c>
      <c r="F12" s="99">
        <v>8.3000000000000007</v>
      </c>
      <c r="G12" s="100">
        <v>7.5</v>
      </c>
      <c r="H12" s="113">
        <v>51.3</v>
      </c>
      <c r="I12" s="99">
        <v>46.1</v>
      </c>
      <c r="J12" s="113">
        <v>35.9</v>
      </c>
      <c r="K12" s="99">
        <v>5.2</v>
      </c>
      <c r="L12" s="100">
        <v>4.9000000000000004</v>
      </c>
      <c r="M12" s="431">
        <v>1.5</v>
      </c>
      <c r="N12" s="99">
        <v>0.4</v>
      </c>
      <c r="O12" s="113">
        <v>0.4</v>
      </c>
      <c r="P12" s="99">
        <v>1.1000000000000001</v>
      </c>
      <c r="Q12" s="100">
        <v>0.6</v>
      </c>
      <c r="R12" s="113">
        <v>3.6</v>
      </c>
      <c r="S12" s="99">
        <v>2.2999999999999998</v>
      </c>
      <c r="T12" s="113">
        <v>1.5</v>
      </c>
      <c r="U12" s="99">
        <v>1.3</v>
      </c>
      <c r="V12" s="100">
        <v>1.3</v>
      </c>
      <c r="W12" s="113">
        <v>1.2</v>
      </c>
      <c r="X12" s="99">
        <v>1</v>
      </c>
      <c r="Y12" s="113">
        <v>1</v>
      </c>
      <c r="Z12" s="99">
        <v>0.2</v>
      </c>
      <c r="AA12" s="100">
        <v>0.2</v>
      </c>
      <c r="AB12" s="431">
        <v>0.8</v>
      </c>
      <c r="AC12" s="99">
        <v>0.8</v>
      </c>
      <c r="AD12" s="113">
        <v>0.8</v>
      </c>
      <c r="AE12" s="99">
        <v>0</v>
      </c>
      <c r="AF12" s="100">
        <v>0</v>
      </c>
      <c r="AG12" s="113">
        <v>1.3</v>
      </c>
      <c r="AH12" s="99">
        <v>0.8</v>
      </c>
      <c r="AI12" s="113">
        <v>0.8</v>
      </c>
      <c r="AJ12" s="99">
        <v>0.5</v>
      </c>
      <c r="AK12" s="101">
        <v>0.5</v>
      </c>
    </row>
    <row r="13" spans="1:38">
      <c r="A13" s="785"/>
      <c r="B13" s="87">
        <v>1</v>
      </c>
      <c r="C13" s="102">
        <v>0.80235000000000001</v>
      </c>
      <c r="D13" s="87">
        <v>0.86097000000000001</v>
      </c>
      <c r="E13" s="102">
        <v>0.78598999999999997</v>
      </c>
      <c r="F13" s="87">
        <v>0.13902999999999999</v>
      </c>
      <c r="G13" s="88">
        <v>0.90361000000000002</v>
      </c>
      <c r="H13" s="102">
        <v>0.85929999999999995</v>
      </c>
      <c r="I13" s="87">
        <v>0.89863999999999999</v>
      </c>
      <c r="J13" s="102">
        <v>0.77873999999999999</v>
      </c>
      <c r="K13" s="87">
        <v>0.10136000000000001</v>
      </c>
      <c r="L13" s="88">
        <v>0.94230999999999998</v>
      </c>
      <c r="M13" s="430">
        <v>2.513E-2</v>
      </c>
      <c r="N13" s="87">
        <v>0.26667000000000002</v>
      </c>
      <c r="O13" s="102">
        <v>1</v>
      </c>
      <c r="P13" s="87">
        <v>0.73333000000000004</v>
      </c>
      <c r="Q13" s="88">
        <v>0.54544999999999999</v>
      </c>
      <c r="R13" s="102">
        <v>6.0299999999999999E-2</v>
      </c>
      <c r="S13" s="87">
        <v>0.63888999999999996</v>
      </c>
      <c r="T13" s="102">
        <v>0.65217000000000003</v>
      </c>
      <c r="U13" s="87">
        <v>0.36110999999999999</v>
      </c>
      <c r="V13" s="88">
        <v>1</v>
      </c>
      <c r="W13" s="102">
        <v>2.01E-2</v>
      </c>
      <c r="X13" s="87">
        <v>0.83333000000000002</v>
      </c>
      <c r="Y13" s="102">
        <v>1</v>
      </c>
      <c r="Z13" s="87">
        <v>0.16667000000000001</v>
      </c>
      <c r="AA13" s="88">
        <v>1</v>
      </c>
      <c r="AB13" s="430">
        <v>1.34E-2</v>
      </c>
      <c r="AC13" s="87">
        <v>1</v>
      </c>
      <c r="AD13" s="102">
        <v>1</v>
      </c>
      <c r="AE13" s="87" t="s">
        <v>472</v>
      </c>
      <c r="AF13" s="88" t="s">
        <v>472</v>
      </c>
      <c r="AG13" s="102">
        <v>2.1780000000000001E-2</v>
      </c>
      <c r="AH13" s="87">
        <v>0.61538000000000004</v>
      </c>
      <c r="AI13" s="102">
        <v>1</v>
      </c>
      <c r="AJ13" s="87">
        <v>0.38462000000000002</v>
      </c>
      <c r="AK13" s="103">
        <v>1</v>
      </c>
    </row>
    <row r="14" spans="1:38">
      <c r="A14" s="785" t="s">
        <v>65</v>
      </c>
      <c r="B14" s="99">
        <v>41.5</v>
      </c>
      <c r="C14" s="100">
        <v>33.4</v>
      </c>
      <c r="D14" s="99">
        <v>27.7</v>
      </c>
      <c r="E14" s="113">
        <v>21.1</v>
      </c>
      <c r="F14" s="99">
        <v>13.8</v>
      </c>
      <c r="G14" s="100">
        <v>12.3</v>
      </c>
      <c r="H14" s="113">
        <v>15.1</v>
      </c>
      <c r="I14" s="99">
        <v>14.6</v>
      </c>
      <c r="J14" s="113">
        <v>9.1</v>
      </c>
      <c r="K14" s="99">
        <v>0.5</v>
      </c>
      <c r="L14" s="100">
        <v>0.5</v>
      </c>
      <c r="M14" s="431">
        <v>2.9</v>
      </c>
      <c r="N14" s="99">
        <v>1.6</v>
      </c>
      <c r="O14" s="113">
        <v>1.6</v>
      </c>
      <c r="P14" s="99">
        <v>1.3</v>
      </c>
      <c r="Q14" s="100">
        <v>1.3</v>
      </c>
      <c r="R14" s="113">
        <v>6.1</v>
      </c>
      <c r="S14" s="99">
        <v>3.3</v>
      </c>
      <c r="T14" s="113">
        <v>3.3</v>
      </c>
      <c r="U14" s="99">
        <v>2.8</v>
      </c>
      <c r="V14" s="100">
        <v>2.8</v>
      </c>
      <c r="W14" s="113">
        <v>13.6</v>
      </c>
      <c r="X14" s="99">
        <v>6.4</v>
      </c>
      <c r="Y14" s="113">
        <v>5.3</v>
      </c>
      <c r="Z14" s="99">
        <v>7.2</v>
      </c>
      <c r="AA14" s="100">
        <v>6.7</v>
      </c>
      <c r="AB14" s="431">
        <v>1</v>
      </c>
      <c r="AC14" s="99">
        <v>1</v>
      </c>
      <c r="AD14" s="113">
        <v>1</v>
      </c>
      <c r="AE14" s="99">
        <v>0</v>
      </c>
      <c r="AF14" s="100">
        <v>0</v>
      </c>
      <c r="AG14" s="113">
        <v>2.8</v>
      </c>
      <c r="AH14" s="99">
        <v>0.8</v>
      </c>
      <c r="AI14" s="113">
        <v>0.8</v>
      </c>
      <c r="AJ14" s="99">
        <v>2</v>
      </c>
      <c r="AK14" s="101">
        <v>1</v>
      </c>
    </row>
    <row r="15" spans="1:38">
      <c r="A15" s="785"/>
      <c r="B15" s="87">
        <v>1</v>
      </c>
      <c r="C15" s="102">
        <v>0.80481999999999998</v>
      </c>
      <c r="D15" s="87">
        <v>0.66747000000000001</v>
      </c>
      <c r="E15" s="102">
        <v>0.76173000000000002</v>
      </c>
      <c r="F15" s="87">
        <v>0.33252999999999999</v>
      </c>
      <c r="G15" s="88">
        <v>0.89129999999999998</v>
      </c>
      <c r="H15" s="102">
        <v>0.36386000000000002</v>
      </c>
      <c r="I15" s="87">
        <v>0.96689000000000003</v>
      </c>
      <c r="J15" s="102">
        <v>0.62329000000000001</v>
      </c>
      <c r="K15" s="87">
        <v>3.3110000000000001E-2</v>
      </c>
      <c r="L15" s="88">
        <v>1</v>
      </c>
      <c r="M15" s="430">
        <v>6.9879999999999998E-2</v>
      </c>
      <c r="N15" s="87">
        <v>0.55171999999999999</v>
      </c>
      <c r="O15" s="102">
        <v>1</v>
      </c>
      <c r="P15" s="87">
        <v>0.44828000000000001</v>
      </c>
      <c r="Q15" s="88">
        <v>1</v>
      </c>
      <c r="R15" s="102">
        <v>0.14699000000000001</v>
      </c>
      <c r="S15" s="87">
        <v>0.54098000000000002</v>
      </c>
      <c r="T15" s="102">
        <v>1</v>
      </c>
      <c r="U15" s="87">
        <v>0.45901999999999998</v>
      </c>
      <c r="V15" s="88">
        <v>1</v>
      </c>
      <c r="W15" s="102">
        <v>0.32771</v>
      </c>
      <c r="X15" s="87">
        <v>0.47059000000000001</v>
      </c>
      <c r="Y15" s="102">
        <v>0.82813000000000003</v>
      </c>
      <c r="Z15" s="87">
        <v>0.52941000000000005</v>
      </c>
      <c r="AA15" s="88">
        <v>0.93056000000000005</v>
      </c>
      <c r="AB15" s="430">
        <v>2.41E-2</v>
      </c>
      <c r="AC15" s="87">
        <v>1</v>
      </c>
      <c r="AD15" s="102">
        <v>1</v>
      </c>
      <c r="AE15" s="87" t="s">
        <v>472</v>
      </c>
      <c r="AF15" s="88" t="s">
        <v>472</v>
      </c>
      <c r="AG15" s="102">
        <v>6.7470000000000002E-2</v>
      </c>
      <c r="AH15" s="87">
        <v>0.28571000000000002</v>
      </c>
      <c r="AI15" s="102">
        <v>1</v>
      </c>
      <c r="AJ15" s="87">
        <v>0.71428999999999998</v>
      </c>
      <c r="AK15" s="103">
        <v>0.5</v>
      </c>
    </row>
    <row r="16" spans="1:38">
      <c r="A16" s="785" t="s">
        <v>66</v>
      </c>
      <c r="B16" s="99">
        <v>36</v>
      </c>
      <c r="C16" s="100">
        <v>33.1</v>
      </c>
      <c r="D16" s="99">
        <v>31.6</v>
      </c>
      <c r="E16" s="113">
        <v>29.2</v>
      </c>
      <c r="F16" s="99">
        <v>4.4000000000000004</v>
      </c>
      <c r="G16" s="100">
        <v>3.9</v>
      </c>
      <c r="H16" s="113">
        <v>26.5</v>
      </c>
      <c r="I16" s="99">
        <v>23.7</v>
      </c>
      <c r="J16" s="113">
        <v>22.1</v>
      </c>
      <c r="K16" s="99">
        <v>2.8</v>
      </c>
      <c r="L16" s="100">
        <v>2.2999999999999998</v>
      </c>
      <c r="M16" s="431">
        <v>0</v>
      </c>
      <c r="N16" s="99">
        <v>0</v>
      </c>
      <c r="O16" s="113">
        <v>0</v>
      </c>
      <c r="P16" s="99">
        <v>0</v>
      </c>
      <c r="Q16" s="100">
        <v>0</v>
      </c>
      <c r="R16" s="113">
        <v>5</v>
      </c>
      <c r="S16" s="99">
        <v>4.7</v>
      </c>
      <c r="T16" s="113">
        <v>3.9</v>
      </c>
      <c r="U16" s="99">
        <v>0.3</v>
      </c>
      <c r="V16" s="100">
        <v>0.3</v>
      </c>
      <c r="W16" s="113">
        <v>0</v>
      </c>
      <c r="X16" s="99">
        <v>0</v>
      </c>
      <c r="Y16" s="113">
        <v>0</v>
      </c>
      <c r="Z16" s="99">
        <v>0</v>
      </c>
      <c r="AA16" s="100">
        <v>0</v>
      </c>
      <c r="AB16" s="431">
        <v>4.5</v>
      </c>
      <c r="AC16" s="99">
        <v>3.2</v>
      </c>
      <c r="AD16" s="113">
        <v>3.2</v>
      </c>
      <c r="AE16" s="99">
        <v>1.3</v>
      </c>
      <c r="AF16" s="100">
        <v>1.3</v>
      </c>
      <c r="AG16" s="113">
        <v>0</v>
      </c>
      <c r="AH16" s="99">
        <v>0</v>
      </c>
      <c r="AI16" s="113">
        <v>0</v>
      </c>
      <c r="AJ16" s="99">
        <v>0</v>
      </c>
      <c r="AK16" s="101">
        <v>0</v>
      </c>
    </row>
    <row r="17" spans="1:37">
      <c r="A17" s="785"/>
      <c r="B17" s="87">
        <v>1</v>
      </c>
      <c r="C17" s="102">
        <v>0.91944000000000004</v>
      </c>
      <c r="D17" s="87">
        <v>0.87778</v>
      </c>
      <c r="E17" s="102">
        <v>0.92405000000000004</v>
      </c>
      <c r="F17" s="87">
        <v>0.12222</v>
      </c>
      <c r="G17" s="88">
        <v>0.88636000000000004</v>
      </c>
      <c r="H17" s="102">
        <v>0.73611000000000004</v>
      </c>
      <c r="I17" s="87">
        <v>0.89434000000000002</v>
      </c>
      <c r="J17" s="102">
        <v>0.93249000000000004</v>
      </c>
      <c r="K17" s="87">
        <v>0.10566</v>
      </c>
      <c r="L17" s="88">
        <v>0.82142999999999999</v>
      </c>
      <c r="M17" s="430" t="s">
        <v>472</v>
      </c>
      <c r="N17" s="87" t="s">
        <v>472</v>
      </c>
      <c r="O17" s="102" t="s">
        <v>472</v>
      </c>
      <c r="P17" s="87" t="s">
        <v>472</v>
      </c>
      <c r="Q17" s="88" t="s">
        <v>472</v>
      </c>
      <c r="R17" s="102">
        <v>0.13889000000000001</v>
      </c>
      <c r="S17" s="87">
        <v>0.94</v>
      </c>
      <c r="T17" s="102">
        <v>0.82979000000000003</v>
      </c>
      <c r="U17" s="87">
        <v>0.06</v>
      </c>
      <c r="V17" s="88">
        <v>1</v>
      </c>
      <c r="W17" s="102" t="s">
        <v>472</v>
      </c>
      <c r="X17" s="87" t="s">
        <v>472</v>
      </c>
      <c r="Y17" s="102" t="s">
        <v>472</v>
      </c>
      <c r="Z17" s="87" t="s">
        <v>472</v>
      </c>
      <c r="AA17" s="88" t="s">
        <v>472</v>
      </c>
      <c r="AB17" s="430">
        <v>0.125</v>
      </c>
      <c r="AC17" s="87">
        <v>0.71111000000000002</v>
      </c>
      <c r="AD17" s="102">
        <v>1</v>
      </c>
      <c r="AE17" s="87">
        <v>0.28888999999999998</v>
      </c>
      <c r="AF17" s="88">
        <v>1</v>
      </c>
      <c r="AG17" s="102" t="s">
        <v>472</v>
      </c>
      <c r="AH17" s="87" t="s">
        <v>472</v>
      </c>
      <c r="AI17" s="102" t="s">
        <v>472</v>
      </c>
      <c r="AJ17" s="87" t="s">
        <v>472</v>
      </c>
      <c r="AK17" s="103" t="s">
        <v>472</v>
      </c>
    </row>
    <row r="18" spans="1:37">
      <c r="A18" s="785" t="s">
        <v>67</v>
      </c>
      <c r="B18" s="99">
        <v>329.5</v>
      </c>
      <c r="C18" s="100">
        <v>251</v>
      </c>
      <c r="D18" s="99">
        <v>265.7</v>
      </c>
      <c r="E18" s="113">
        <v>202</v>
      </c>
      <c r="F18" s="99">
        <v>63.8</v>
      </c>
      <c r="G18" s="100">
        <v>49</v>
      </c>
      <c r="H18" s="113">
        <v>189.5</v>
      </c>
      <c r="I18" s="99">
        <v>171.9</v>
      </c>
      <c r="J18" s="113">
        <v>132.6</v>
      </c>
      <c r="K18" s="99">
        <v>17.600000000000001</v>
      </c>
      <c r="L18" s="100">
        <v>16.2</v>
      </c>
      <c r="M18" s="431">
        <v>16.8</v>
      </c>
      <c r="N18" s="99">
        <v>11.4</v>
      </c>
      <c r="O18" s="113">
        <v>8.5</v>
      </c>
      <c r="P18" s="99">
        <v>5.4</v>
      </c>
      <c r="Q18" s="100">
        <v>3.5</v>
      </c>
      <c r="R18" s="113">
        <v>29.2</v>
      </c>
      <c r="S18" s="99">
        <v>23.8</v>
      </c>
      <c r="T18" s="113">
        <v>19.8</v>
      </c>
      <c r="U18" s="99">
        <v>5.4</v>
      </c>
      <c r="V18" s="100">
        <v>3.2</v>
      </c>
      <c r="W18" s="113">
        <v>39.4</v>
      </c>
      <c r="X18" s="99">
        <v>16.8</v>
      </c>
      <c r="Y18" s="113">
        <v>12.2</v>
      </c>
      <c r="Z18" s="99">
        <v>22.6</v>
      </c>
      <c r="AA18" s="100">
        <v>17.3</v>
      </c>
      <c r="AB18" s="431">
        <v>37.200000000000003</v>
      </c>
      <c r="AC18" s="99">
        <v>26.1</v>
      </c>
      <c r="AD18" s="113">
        <v>17.7</v>
      </c>
      <c r="AE18" s="99">
        <v>11.1</v>
      </c>
      <c r="AF18" s="100">
        <v>8.1</v>
      </c>
      <c r="AG18" s="113">
        <v>17.399999999999999</v>
      </c>
      <c r="AH18" s="99">
        <v>15.7</v>
      </c>
      <c r="AI18" s="113">
        <v>11.2</v>
      </c>
      <c r="AJ18" s="99">
        <v>1.7</v>
      </c>
      <c r="AK18" s="101">
        <v>0.7</v>
      </c>
    </row>
    <row r="19" spans="1:37">
      <c r="A19" s="785"/>
      <c r="B19" s="87">
        <v>1</v>
      </c>
      <c r="C19" s="102">
        <v>0.76175999999999999</v>
      </c>
      <c r="D19" s="87">
        <v>0.80637000000000003</v>
      </c>
      <c r="E19" s="102">
        <v>0.76026000000000005</v>
      </c>
      <c r="F19" s="87">
        <v>0.19363</v>
      </c>
      <c r="G19" s="88">
        <v>0.76802999999999999</v>
      </c>
      <c r="H19" s="102">
        <v>0.57511000000000001</v>
      </c>
      <c r="I19" s="87">
        <v>0.90712000000000004</v>
      </c>
      <c r="J19" s="102">
        <v>0.77137999999999995</v>
      </c>
      <c r="K19" s="87">
        <v>9.2880000000000004E-2</v>
      </c>
      <c r="L19" s="88">
        <v>0.92044999999999999</v>
      </c>
      <c r="M19" s="430">
        <v>5.0990000000000001E-2</v>
      </c>
      <c r="N19" s="87">
        <v>0.67857000000000001</v>
      </c>
      <c r="O19" s="102">
        <v>0.74560999999999999</v>
      </c>
      <c r="P19" s="87">
        <v>0.32142999999999999</v>
      </c>
      <c r="Q19" s="88">
        <v>0.64815</v>
      </c>
      <c r="R19" s="102">
        <v>8.8620000000000004E-2</v>
      </c>
      <c r="S19" s="87">
        <v>0.81506999999999996</v>
      </c>
      <c r="T19" s="102">
        <v>0.83192999999999995</v>
      </c>
      <c r="U19" s="87">
        <v>0.18493000000000001</v>
      </c>
      <c r="V19" s="88">
        <v>0.59258999999999995</v>
      </c>
      <c r="W19" s="102">
        <v>0.11958000000000001</v>
      </c>
      <c r="X19" s="87">
        <v>0.4264</v>
      </c>
      <c r="Y19" s="102">
        <v>0.72619</v>
      </c>
      <c r="Z19" s="87">
        <v>0.5736</v>
      </c>
      <c r="AA19" s="88">
        <v>0.76549</v>
      </c>
      <c r="AB19" s="430">
        <v>0.1129</v>
      </c>
      <c r="AC19" s="87">
        <v>0.70160999999999996</v>
      </c>
      <c r="AD19" s="102">
        <v>0.67815999999999999</v>
      </c>
      <c r="AE19" s="87">
        <v>0.29838999999999999</v>
      </c>
      <c r="AF19" s="88">
        <v>0.72972999999999999</v>
      </c>
      <c r="AG19" s="102">
        <v>5.2810000000000003E-2</v>
      </c>
      <c r="AH19" s="87">
        <v>0.90229999999999999</v>
      </c>
      <c r="AI19" s="102">
        <v>0.71338000000000001</v>
      </c>
      <c r="AJ19" s="87">
        <v>9.7699999999999995E-2</v>
      </c>
      <c r="AK19" s="103">
        <v>0.41176000000000001</v>
      </c>
    </row>
    <row r="20" spans="1:37" ht="12.75" customHeight="1">
      <c r="A20" s="785" t="s">
        <v>68</v>
      </c>
      <c r="B20" s="99">
        <v>41</v>
      </c>
      <c r="C20" s="100">
        <v>35</v>
      </c>
      <c r="D20" s="99">
        <v>40</v>
      </c>
      <c r="E20" s="113">
        <v>34</v>
      </c>
      <c r="F20" s="99">
        <v>1</v>
      </c>
      <c r="G20" s="100">
        <v>1</v>
      </c>
      <c r="H20" s="113">
        <v>36</v>
      </c>
      <c r="I20" s="99">
        <v>36</v>
      </c>
      <c r="J20" s="113">
        <v>32</v>
      </c>
      <c r="K20" s="99">
        <v>0</v>
      </c>
      <c r="L20" s="100">
        <v>0</v>
      </c>
      <c r="M20" s="431">
        <v>1</v>
      </c>
      <c r="N20" s="99">
        <v>0</v>
      </c>
      <c r="O20" s="113">
        <v>0</v>
      </c>
      <c r="P20" s="99">
        <v>1</v>
      </c>
      <c r="Q20" s="100">
        <v>1</v>
      </c>
      <c r="R20" s="113">
        <v>4</v>
      </c>
      <c r="S20" s="99">
        <v>4</v>
      </c>
      <c r="T20" s="113">
        <v>2</v>
      </c>
      <c r="U20" s="99">
        <v>0</v>
      </c>
      <c r="V20" s="100">
        <v>0</v>
      </c>
      <c r="W20" s="113">
        <v>0</v>
      </c>
      <c r="X20" s="99">
        <v>0</v>
      </c>
      <c r="Y20" s="113">
        <v>0</v>
      </c>
      <c r="Z20" s="99">
        <v>0</v>
      </c>
      <c r="AA20" s="100">
        <v>0</v>
      </c>
      <c r="AB20" s="431">
        <v>0</v>
      </c>
      <c r="AC20" s="99">
        <v>0</v>
      </c>
      <c r="AD20" s="113">
        <v>0</v>
      </c>
      <c r="AE20" s="99">
        <v>0</v>
      </c>
      <c r="AF20" s="100">
        <v>0</v>
      </c>
      <c r="AG20" s="113">
        <v>0</v>
      </c>
      <c r="AH20" s="99">
        <v>0</v>
      </c>
      <c r="AI20" s="113">
        <v>0</v>
      </c>
      <c r="AJ20" s="99">
        <v>0</v>
      </c>
      <c r="AK20" s="101">
        <v>0</v>
      </c>
    </row>
    <row r="21" spans="1:37">
      <c r="A21" s="785"/>
      <c r="B21" s="87">
        <v>1</v>
      </c>
      <c r="C21" s="102">
        <v>0.85365999999999997</v>
      </c>
      <c r="D21" s="87">
        <v>0.97560999999999998</v>
      </c>
      <c r="E21" s="102">
        <v>0.85</v>
      </c>
      <c r="F21" s="87">
        <v>2.4389999999999998E-2</v>
      </c>
      <c r="G21" s="88">
        <v>1</v>
      </c>
      <c r="H21" s="102">
        <v>0.87805</v>
      </c>
      <c r="I21" s="87">
        <v>1</v>
      </c>
      <c r="J21" s="102">
        <v>0.88888999999999996</v>
      </c>
      <c r="K21" s="87" t="s">
        <v>472</v>
      </c>
      <c r="L21" s="88" t="s">
        <v>472</v>
      </c>
      <c r="M21" s="430">
        <v>2.4389999999999998E-2</v>
      </c>
      <c r="N21" s="87" t="s">
        <v>472</v>
      </c>
      <c r="O21" s="102" t="s">
        <v>472</v>
      </c>
      <c r="P21" s="87">
        <v>1</v>
      </c>
      <c r="Q21" s="88">
        <v>1</v>
      </c>
      <c r="R21" s="102">
        <v>9.7559999999999994E-2</v>
      </c>
      <c r="S21" s="87">
        <v>1</v>
      </c>
      <c r="T21" s="102">
        <v>0.5</v>
      </c>
      <c r="U21" s="87" t="s">
        <v>472</v>
      </c>
      <c r="V21" s="88" t="s">
        <v>472</v>
      </c>
      <c r="W21" s="102" t="s">
        <v>472</v>
      </c>
      <c r="X21" s="87" t="s">
        <v>472</v>
      </c>
      <c r="Y21" s="102" t="s">
        <v>472</v>
      </c>
      <c r="Z21" s="87" t="s">
        <v>472</v>
      </c>
      <c r="AA21" s="88" t="s">
        <v>472</v>
      </c>
      <c r="AB21" s="430" t="s">
        <v>472</v>
      </c>
      <c r="AC21" s="87" t="s">
        <v>472</v>
      </c>
      <c r="AD21" s="102" t="s">
        <v>472</v>
      </c>
      <c r="AE21" s="87" t="s">
        <v>472</v>
      </c>
      <c r="AF21" s="88" t="s">
        <v>472</v>
      </c>
      <c r="AG21" s="102" t="s">
        <v>472</v>
      </c>
      <c r="AH21" s="87" t="s">
        <v>472</v>
      </c>
      <c r="AI21" s="102" t="s">
        <v>472</v>
      </c>
      <c r="AJ21" s="87" t="s">
        <v>472</v>
      </c>
      <c r="AK21" s="103" t="s">
        <v>472</v>
      </c>
    </row>
    <row r="22" spans="1:37">
      <c r="A22" s="785" t="s">
        <v>69</v>
      </c>
      <c r="B22" s="99">
        <v>1020.1</v>
      </c>
      <c r="C22" s="100">
        <v>795.7</v>
      </c>
      <c r="D22" s="99">
        <v>716.1</v>
      </c>
      <c r="E22" s="113">
        <v>565.70000000000005</v>
      </c>
      <c r="F22" s="99">
        <v>304</v>
      </c>
      <c r="G22" s="100">
        <v>230</v>
      </c>
      <c r="H22" s="113">
        <v>329.4</v>
      </c>
      <c r="I22" s="99">
        <v>283.7</v>
      </c>
      <c r="J22" s="113">
        <v>226.5</v>
      </c>
      <c r="K22" s="99">
        <v>45.7</v>
      </c>
      <c r="L22" s="100">
        <v>37.4</v>
      </c>
      <c r="M22" s="431">
        <v>116</v>
      </c>
      <c r="N22" s="99">
        <v>87.1</v>
      </c>
      <c r="O22" s="113">
        <v>73.2</v>
      </c>
      <c r="P22" s="99">
        <v>28.9</v>
      </c>
      <c r="Q22" s="100">
        <v>20.6</v>
      </c>
      <c r="R22" s="113">
        <v>92.7</v>
      </c>
      <c r="S22" s="99">
        <v>88.3</v>
      </c>
      <c r="T22" s="113">
        <v>77.7</v>
      </c>
      <c r="U22" s="99">
        <v>4.4000000000000004</v>
      </c>
      <c r="V22" s="100">
        <v>3.2</v>
      </c>
      <c r="W22" s="113">
        <v>172.9</v>
      </c>
      <c r="X22" s="99">
        <v>121.6</v>
      </c>
      <c r="Y22" s="113">
        <v>85.8</v>
      </c>
      <c r="Z22" s="99">
        <v>51.3</v>
      </c>
      <c r="AA22" s="100">
        <v>34.299999999999997</v>
      </c>
      <c r="AB22" s="431">
        <v>241.5</v>
      </c>
      <c r="AC22" s="99">
        <v>100.7</v>
      </c>
      <c r="AD22" s="113">
        <v>75.099999999999994</v>
      </c>
      <c r="AE22" s="99">
        <v>140.80000000000001</v>
      </c>
      <c r="AF22" s="100">
        <v>108.7</v>
      </c>
      <c r="AG22" s="113">
        <v>67.599999999999994</v>
      </c>
      <c r="AH22" s="99">
        <v>34.700000000000003</v>
      </c>
      <c r="AI22" s="113">
        <v>27.4</v>
      </c>
      <c r="AJ22" s="99">
        <v>32.9</v>
      </c>
      <c r="AK22" s="101">
        <v>25.8</v>
      </c>
    </row>
    <row r="23" spans="1:37">
      <c r="A23" s="785"/>
      <c r="B23" s="87">
        <v>1</v>
      </c>
      <c r="C23" s="102">
        <v>0.78002000000000005</v>
      </c>
      <c r="D23" s="87">
        <v>0.70199</v>
      </c>
      <c r="E23" s="102">
        <v>0.78996999999999995</v>
      </c>
      <c r="F23" s="87">
        <v>0.29801</v>
      </c>
      <c r="G23" s="88">
        <v>0.75658000000000003</v>
      </c>
      <c r="H23" s="102">
        <v>0.32290999999999997</v>
      </c>
      <c r="I23" s="87">
        <v>0.86126000000000003</v>
      </c>
      <c r="J23" s="102">
        <v>0.79837999999999998</v>
      </c>
      <c r="K23" s="87">
        <v>0.13874</v>
      </c>
      <c r="L23" s="88">
        <v>0.81838</v>
      </c>
      <c r="M23" s="430">
        <v>0.11371000000000001</v>
      </c>
      <c r="N23" s="87">
        <v>0.75085999999999997</v>
      </c>
      <c r="O23" s="102">
        <v>0.84040999999999999</v>
      </c>
      <c r="P23" s="87">
        <v>0.24914</v>
      </c>
      <c r="Q23" s="88">
        <v>0.71279999999999999</v>
      </c>
      <c r="R23" s="102">
        <v>9.0870000000000006E-2</v>
      </c>
      <c r="S23" s="87">
        <v>0.95254000000000005</v>
      </c>
      <c r="T23" s="102">
        <v>0.87995000000000001</v>
      </c>
      <c r="U23" s="87">
        <v>4.7460000000000002E-2</v>
      </c>
      <c r="V23" s="88">
        <v>0.72726999999999997</v>
      </c>
      <c r="W23" s="102">
        <v>0.16949</v>
      </c>
      <c r="X23" s="87">
        <v>0.70330000000000004</v>
      </c>
      <c r="Y23" s="102">
        <v>0.70559000000000005</v>
      </c>
      <c r="Z23" s="87">
        <v>0.29670000000000002</v>
      </c>
      <c r="AA23" s="88">
        <v>0.66861999999999999</v>
      </c>
      <c r="AB23" s="430">
        <v>0.23674000000000001</v>
      </c>
      <c r="AC23" s="87">
        <v>0.41698000000000002</v>
      </c>
      <c r="AD23" s="102">
        <v>0.74578</v>
      </c>
      <c r="AE23" s="87">
        <v>0.58301999999999998</v>
      </c>
      <c r="AF23" s="88">
        <v>0.77202000000000004</v>
      </c>
      <c r="AG23" s="102">
        <v>6.6269999999999996E-2</v>
      </c>
      <c r="AH23" s="87">
        <v>0.51331000000000004</v>
      </c>
      <c r="AI23" s="102">
        <v>0.78963000000000005</v>
      </c>
      <c r="AJ23" s="87">
        <v>0.48669000000000001</v>
      </c>
      <c r="AK23" s="103">
        <v>0.78419000000000005</v>
      </c>
    </row>
    <row r="24" spans="1:37" ht="12.75" customHeight="1">
      <c r="A24" s="785" t="s">
        <v>70</v>
      </c>
      <c r="B24" s="99">
        <v>1057.7</v>
      </c>
      <c r="C24" s="100">
        <v>818.7</v>
      </c>
      <c r="D24" s="99">
        <v>913.3</v>
      </c>
      <c r="E24" s="113">
        <v>705.8</v>
      </c>
      <c r="F24" s="99">
        <v>144.4</v>
      </c>
      <c r="G24" s="100">
        <v>112.9</v>
      </c>
      <c r="H24" s="113">
        <v>551.70000000000005</v>
      </c>
      <c r="I24" s="99">
        <v>528.9</v>
      </c>
      <c r="J24" s="113">
        <v>399.7</v>
      </c>
      <c r="K24" s="99">
        <v>22.8</v>
      </c>
      <c r="L24" s="100">
        <v>14.3</v>
      </c>
      <c r="M24" s="431">
        <v>62.2</v>
      </c>
      <c r="N24" s="99">
        <v>38.6</v>
      </c>
      <c r="O24" s="113">
        <v>21.9</v>
      </c>
      <c r="P24" s="99">
        <v>23.6</v>
      </c>
      <c r="Q24" s="100">
        <v>14.9</v>
      </c>
      <c r="R24" s="113">
        <v>63.8</v>
      </c>
      <c r="S24" s="99">
        <v>59.1</v>
      </c>
      <c r="T24" s="113">
        <v>51.2</v>
      </c>
      <c r="U24" s="99">
        <v>4.7</v>
      </c>
      <c r="V24" s="100">
        <v>4.7</v>
      </c>
      <c r="W24" s="113">
        <v>145.1</v>
      </c>
      <c r="X24" s="99">
        <v>108.7</v>
      </c>
      <c r="Y24" s="113">
        <v>70.900000000000006</v>
      </c>
      <c r="Z24" s="99">
        <v>36.4</v>
      </c>
      <c r="AA24" s="100">
        <v>27</v>
      </c>
      <c r="AB24" s="431">
        <v>126</v>
      </c>
      <c r="AC24" s="99">
        <v>86</v>
      </c>
      <c r="AD24" s="113">
        <v>77</v>
      </c>
      <c r="AE24" s="99">
        <v>40</v>
      </c>
      <c r="AF24" s="100">
        <v>36.700000000000003</v>
      </c>
      <c r="AG24" s="113">
        <v>108.9</v>
      </c>
      <c r="AH24" s="99">
        <v>92</v>
      </c>
      <c r="AI24" s="113">
        <v>85.1</v>
      </c>
      <c r="AJ24" s="99">
        <v>16.899999999999999</v>
      </c>
      <c r="AK24" s="101">
        <v>15.3</v>
      </c>
    </row>
    <row r="25" spans="1:37">
      <c r="A25" s="785"/>
      <c r="B25" s="87">
        <v>1</v>
      </c>
      <c r="C25" s="102">
        <v>0.77403999999999995</v>
      </c>
      <c r="D25" s="87">
        <v>0.86348000000000003</v>
      </c>
      <c r="E25" s="102">
        <v>0.77280000000000004</v>
      </c>
      <c r="F25" s="87">
        <v>0.13652</v>
      </c>
      <c r="G25" s="88">
        <v>0.78186</v>
      </c>
      <c r="H25" s="102">
        <v>0.52159999999999995</v>
      </c>
      <c r="I25" s="87">
        <v>0.95867000000000002</v>
      </c>
      <c r="J25" s="102">
        <v>0.75571999999999995</v>
      </c>
      <c r="K25" s="87">
        <v>4.1329999999999999E-2</v>
      </c>
      <c r="L25" s="88">
        <v>0.62719000000000003</v>
      </c>
      <c r="M25" s="430">
        <v>5.8810000000000001E-2</v>
      </c>
      <c r="N25" s="87">
        <v>0.62058000000000002</v>
      </c>
      <c r="O25" s="102">
        <v>0.56735999999999998</v>
      </c>
      <c r="P25" s="87">
        <v>0.37941999999999998</v>
      </c>
      <c r="Q25" s="88">
        <v>0.63136000000000003</v>
      </c>
      <c r="R25" s="102">
        <v>6.0319999999999999E-2</v>
      </c>
      <c r="S25" s="87">
        <v>0.92632999999999999</v>
      </c>
      <c r="T25" s="102">
        <v>0.86633000000000004</v>
      </c>
      <c r="U25" s="87">
        <v>7.3669999999999999E-2</v>
      </c>
      <c r="V25" s="88">
        <v>1</v>
      </c>
      <c r="W25" s="102">
        <v>0.13718</v>
      </c>
      <c r="X25" s="87">
        <v>0.74914000000000003</v>
      </c>
      <c r="Y25" s="102">
        <v>0.65225</v>
      </c>
      <c r="Z25" s="87">
        <v>0.25086000000000003</v>
      </c>
      <c r="AA25" s="88">
        <v>0.74175999999999997</v>
      </c>
      <c r="AB25" s="430">
        <v>0.11913</v>
      </c>
      <c r="AC25" s="87">
        <v>0.68254000000000004</v>
      </c>
      <c r="AD25" s="102">
        <v>0.89534999999999998</v>
      </c>
      <c r="AE25" s="87">
        <v>0.31746000000000002</v>
      </c>
      <c r="AF25" s="88">
        <v>0.91749999999999998</v>
      </c>
      <c r="AG25" s="102">
        <v>0.10296</v>
      </c>
      <c r="AH25" s="87">
        <v>0.84480999999999995</v>
      </c>
      <c r="AI25" s="102">
        <v>0.92500000000000004</v>
      </c>
      <c r="AJ25" s="87">
        <v>0.15518999999999999</v>
      </c>
      <c r="AK25" s="103">
        <v>0.90532999999999997</v>
      </c>
    </row>
    <row r="26" spans="1:37">
      <c r="A26" s="785" t="s">
        <v>71</v>
      </c>
      <c r="B26" s="99">
        <v>116.1</v>
      </c>
      <c r="C26" s="100">
        <v>90.8</v>
      </c>
      <c r="D26" s="99">
        <v>95.8</v>
      </c>
      <c r="E26" s="113">
        <v>75.900000000000006</v>
      </c>
      <c r="F26" s="99">
        <v>20.3</v>
      </c>
      <c r="G26" s="100">
        <v>14.9</v>
      </c>
      <c r="H26" s="113">
        <v>70</v>
      </c>
      <c r="I26" s="99">
        <v>65.5</v>
      </c>
      <c r="J26" s="113">
        <v>53.2</v>
      </c>
      <c r="K26" s="99">
        <v>4.5</v>
      </c>
      <c r="L26" s="100">
        <v>3</v>
      </c>
      <c r="M26" s="431">
        <v>4.5</v>
      </c>
      <c r="N26" s="99">
        <v>4.5</v>
      </c>
      <c r="O26" s="113">
        <v>2.5</v>
      </c>
      <c r="P26" s="99">
        <v>0</v>
      </c>
      <c r="Q26" s="100">
        <v>0</v>
      </c>
      <c r="R26" s="113">
        <v>3</v>
      </c>
      <c r="S26" s="99">
        <v>2.8</v>
      </c>
      <c r="T26" s="113">
        <v>1.8</v>
      </c>
      <c r="U26" s="99">
        <v>0.2</v>
      </c>
      <c r="V26" s="100">
        <v>0.2</v>
      </c>
      <c r="W26" s="113">
        <v>29.1</v>
      </c>
      <c r="X26" s="99">
        <v>19.399999999999999</v>
      </c>
      <c r="Y26" s="113">
        <v>14.8</v>
      </c>
      <c r="Z26" s="99">
        <v>9.6999999999999993</v>
      </c>
      <c r="AA26" s="100">
        <v>6.8</v>
      </c>
      <c r="AB26" s="431">
        <v>4.4000000000000004</v>
      </c>
      <c r="AC26" s="99">
        <v>2.4</v>
      </c>
      <c r="AD26" s="113">
        <v>2.4</v>
      </c>
      <c r="AE26" s="99">
        <v>2</v>
      </c>
      <c r="AF26" s="100">
        <v>1</v>
      </c>
      <c r="AG26" s="113">
        <v>5.0999999999999996</v>
      </c>
      <c r="AH26" s="99">
        <v>1.2</v>
      </c>
      <c r="AI26" s="113">
        <v>1.2</v>
      </c>
      <c r="AJ26" s="99">
        <v>3.9</v>
      </c>
      <c r="AK26" s="101">
        <v>3.9</v>
      </c>
    </row>
    <row r="27" spans="1:37">
      <c r="A27" s="785"/>
      <c r="B27" s="87">
        <v>1</v>
      </c>
      <c r="C27" s="102">
        <v>0.78208</v>
      </c>
      <c r="D27" s="87">
        <v>0.82515000000000005</v>
      </c>
      <c r="E27" s="102">
        <v>0.79227999999999998</v>
      </c>
      <c r="F27" s="87">
        <v>0.17485000000000001</v>
      </c>
      <c r="G27" s="88">
        <v>0.73399000000000003</v>
      </c>
      <c r="H27" s="102">
        <v>0.60292999999999997</v>
      </c>
      <c r="I27" s="87">
        <v>0.93571000000000004</v>
      </c>
      <c r="J27" s="102">
        <v>0.81220999999999999</v>
      </c>
      <c r="K27" s="87">
        <v>6.429E-2</v>
      </c>
      <c r="L27" s="88">
        <v>0.66666999999999998</v>
      </c>
      <c r="M27" s="430">
        <v>3.8760000000000003E-2</v>
      </c>
      <c r="N27" s="87">
        <v>1</v>
      </c>
      <c r="O27" s="102">
        <v>0.55556000000000005</v>
      </c>
      <c r="P27" s="87" t="s">
        <v>472</v>
      </c>
      <c r="Q27" s="88" t="s">
        <v>472</v>
      </c>
      <c r="R27" s="102">
        <v>2.5839999999999998E-2</v>
      </c>
      <c r="S27" s="87">
        <v>0.93332999999999999</v>
      </c>
      <c r="T27" s="102">
        <v>0.64285999999999999</v>
      </c>
      <c r="U27" s="87">
        <v>6.6669999999999993E-2</v>
      </c>
      <c r="V27" s="88">
        <v>1</v>
      </c>
      <c r="W27" s="102">
        <v>0.25064999999999998</v>
      </c>
      <c r="X27" s="87">
        <v>0.66666999999999998</v>
      </c>
      <c r="Y27" s="102">
        <v>0.76288999999999996</v>
      </c>
      <c r="Z27" s="87">
        <v>0.33333000000000002</v>
      </c>
      <c r="AA27" s="88">
        <v>0.70103000000000004</v>
      </c>
      <c r="AB27" s="430">
        <v>3.7900000000000003E-2</v>
      </c>
      <c r="AC27" s="87">
        <v>0.54544999999999999</v>
      </c>
      <c r="AD27" s="102">
        <v>1</v>
      </c>
      <c r="AE27" s="87">
        <v>0.45455000000000001</v>
      </c>
      <c r="AF27" s="88">
        <v>0.5</v>
      </c>
      <c r="AG27" s="102">
        <v>4.3929999999999997E-2</v>
      </c>
      <c r="AH27" s="87">
        <v>0.23529</v>
      </c>
      <c r="AI27" s="102">
        <v>1</v>
      </c>
      <c r="AJ27" s="87">
        <v>0.76471</v>
      </c>
      <c r="AK27" s="103">
        <v>1</v>
      </c>
    </row>
    <row r="28" spans="1:37">
      <c r="A28" s="785" t="s">
        <v>72</v>
      </c>
      <c r="B28" s="99">
        <v>36.700000000000003</v>
      </c>
      <c r="C28" s="100">
        <v>27.9</v>
      </c>
      <c r="D28" s="99">
        <v>30.7</v>
      </c>
      <c r="E28" s="113">
        <v>24.6</v>
      </c>
      <c r="F28" s="99">
        <v>6</v>
      </c>
      <c r="G28" s="100">
        <v>3.3</v>
      </c>
      <c r="H28" s="113">
        <v>28.6</v>
      </c>
      <c r="I28" s="99">
        <v>23.9</v>
      </c>
      <c r="J28" s="113">
        <v>18.899999999999999</v>
      </c>
      <c r="K28" s="99">
        <v>4.7</v>
      </c>
      <c r="L28" s="100">
        <v>3</v>
      </c>
      <c r="M28" s="431">
        <v>6.6</v>
      </c>
      <c r="N28" s="99">
        <v>5.6</v>
      </c>
      <c r="O28" s="113">
        <v>4.5999999999999996</v>
      </c>
      <c r="P28" s="99">
        <v>1</v>
      </c>
      <c r="Q28" s="100">
        <v>0</v>
      </c>
      <c r="R28" s="113">
        <v>0</v>
      </c>
      <c r="S28" s="99">
        <v>0</v>
      </c>
      <c r="T28" s="113">
        <v>0</v>
      </c>
      <c r="U28" s="99">
        <v>0</v>
      </c>
      <c r="V28" s="100">
        <v>0</v>
      </c>
      <c r="W28" s="113">
        <v>0</v>
      </c>
      <c r="X28" s="99">
        <v>0</v>
      </c>
      <c r="Y28" s="113">
        <v>0</v>
      </c>
      <c r="Z28" s="99">
        <v>0</v>
      </c>
      <c r="AA28" s="100">
        <v>0</v>
      </c>
      <c r="AB28" s="431">
        <v>1.4</v>
      </c>
      <c r="AC28" s="99">
        <v>1.1000000000000001</v>
      </c>
      <c r="AD28" s="113">
        <v>1</v>
      </c>
      <c r="AE28" s="99">
        <v>0.3</v>
      </c>
      <c r="AF28" s="100">
        <v>0.3</v>
      </c>
      <c r="AG28" s="113">
        <v>0.1</v>
      </c>
      <c r="AH28" s="99">
        <v>0.1</v>
      </c>
      <c r="AI28" s="113">
        <v>0.1</v>
      </c>
      <c r="AJ28" s="99">
        <v>0</v>
      </c>
      <c r="AK28" s="101">
        <v>0</v>
      </c>
    </row>
    <row r="29" spans="1:37">
      <c r="A29" s="785"/>
      <c r="B29" s="87">
        <v>1</v>
      </c>
      <c r="C29" s="102">
        <v>0.76022000000000001</v>
      </c>
      <c r="D29" s="87">
        <v>0.83650999999999998</v>
      </c>
      <c r="E29" s="102">
        <v>0.80130000000000001</v>
      </c>
      <c r="F29" s="87">
        <v>0.16349</v>
      </c>
      <c r="G29" s="88">
        <v>0.55000000000000004</v>
      </c>
      <c r="H29" s="102">
        <v>0.77929000000000004</v>
      </c>
      <c r="I29" s="87">
        <v>0.83565999999999996</v>
      </c>
      <c r="J29" s="102">
        <v>0.79078999999999999</v>
      </c>
      <c r="K29" s="87">
        <v>0.16434000000000001</v>
      </c>
      <c r="L29" s="88">
        <v>0.63829999999999998</v>
      </c>
      <c r="M29" s="430">
        <v>0.17984</v>
      </c>
      <c r="N29" s="87">
        <v>0.84848000000000001</v>
      </c>
      <c r="O29" s="102">
        <v>0.82142999999999999</v>
      </c>
      <c r="P29" s="87">
        <v>0.15151999999999999</v>
      </c>
      <c r="Q29" s="88" t="s">
        <v>472</v>
      </c>
      <c r="R29" s="102" t="s">
        <v>472</v>
      </c>
      <c r="S29" s="87" t="s">
        <v>472</v>
      </c>
      <c r="T29" s="102" t="s">
        <v>472</v>
      </c>
      <c r="U29" s="87" t="s">
        <v>472</v>
      </c>
      <c r="V29" s="88" t="s">
        <v>472</v>
      </c>
      <c r="W29" s="102" t="s">
        <v>472</v>
      </c>
      <c r="X29" s="87" t="s">
        <v>472</v>
      </c>
      <c r="Y29" s="102" t="s">
        <v>472</v>
      </c>
      <c r="Z29" s="87" t="s">
        <v>472</v>
      </c>
      <c r="AA29" s="88" t="s">
        <v>472</v>
      </c>
      <c r="AB29" s="430">
        <v>3.8150000000000003E-2</v>
      </c>
      <c r="AC29" s="87">
        <v>0.78571000000000002</v>
      </c>
      <c r="AD29" s="102">
        <v>0.90908999999999995</v>
      </c>
      <c r="AE29" s="87">
        <v>0.21429000000000001</v>
      </c>
      <c r="AF29" s="88">
        <v>1</v>
      </c>
      <c r="AG29" s="102">
        <v>2.7200000000000002E-3</v>
      </c>
      <c r="AH29" s="87">
        <v>1</v>
      </c>
      <c r="AI29" s="102">
        <v>1</v>
      </c>
      <c r="AJ29" s="87" t="s">
        <v>472</v>
      </c>
      <c r="AK29" s="103" t="s">
        <v>472</v>
      </c>
    </row>
    <row r="30" spans="1:37">
      <c r="A30" s="785" t="s">
        <v>73</v>
      </c>
      <c r="B30" s="99">
        <v>128.4</v>
      </c>
      <c r="C30" s="100">
        <v>100.5</v>
      </c>
      <c r="D30" s="99">
        <v>109</v>
      </c>
      <c r="E30" s="113">
        <v>84.1</v>
      </c>
      <c r="F30" s="99">
        <v>19.399999999999999</v>
      </c>
      <c r="G30" s="100">
        <v>16.399999999999999</v>
      </c>
      <c r="H30" s="113">
        <v>99</v>
      </c>
      <c r="I30" s="99">
        <v>87.4</v>
      </c>
      <c r="J30" s="113">
        <v>64</v>
      </c>
      <c r="K30" s="99">
        <v>11.6</v>
      </c>
      <c r="L30" s="100">
        <v>8.6</v>
      </c>
      <c r="M30" s="431">
        <v>10.6</v>
      </c>
      <c r="N30" s="99">
        <v>6.5</v>
      </c>
      <c r="O30" s="113">
        <v>5.5</v>
      </c>
      <c r="P30" s="99">
        <v>4.0999999999999996</v>
      </c>
      <c r="Q30" s="100">
        <v>4.0999999999999996</v>
      </c>
      <c r="R30" s="113">
        <v>14.9</v>
      </c>
      <c r="S30" s="99">
        <v>12.9</v>
      </c>
      <c r="T30" s="113">
        <v>12.4</v>
      </c>
      <c r="U30" s="99">
        <v>2</v>
      </c>
      <c r="V30" s="100">
        <v>2</v>
      </c>
      <c r="W30" s="113">
        <v>0</v>
      </c>
      <c r="X30" s="99">
        <v>0</v>
      </c>
      <c r="Y30" s="113">
        <v>0</v>
      </c>
      <c r="Z30" s="99">
        <v>0</v>
      </c>
      <c r="AA30" s="100">
        <v>0</v>
      </c>
      <c r="AB30" s="431">
        <v>0</v>
      </c>
      <c r="AC30" s="99">
        <v>0</v>
      </c>
      <c r="AD30" s="113">
        <v>0</v>
      </c>
      <c r="AE30" s="99">
        <v>0</v>
      </c>
      <c r="AF30" s="100">
        <v>0</v>
      </c>
      <c r="AG30" s="113">
        <v>3.9</v>
      </c>
      <c r="AH30" s="99">
        <v>2.2000000000000002</v>
      </c>
      <c r="AI30" s="113">
        <v>2.2000000000000002</v>
      </c>
      <c r="AJ30" s="99">
        <v>1.7</v>
      </c>
      <c r="AK30" s="101">
        <v>1.7</v>
      </c>
    </row>
    <row r="31" spans="1:37">
      <c r="A31" s="785"/>
      <c r="B31" s="87">
        <v>1</v>
      </c>
      <c r="C31" s="102">
        <v>0.78271000000000002</v>
      </c>
      <c r="D31" s="87">
        <v>0.84891000000000005</v>
      </c>
      <c r="E31" s="102">
        <v>0.77156000000000002</v>
      </c>
      <c r="F31" s="87">
        <v>0.15109</v>
      </c>
      <c r="G31" s="88">
        <v>0.84536</v>
      </c>
      <c r="H31" s="102">
        <v>0.77102999999999999</v>
      </c>
      <c r="I31" s="87">
        <v>0.88283</v>
      </c>
      <c r="J31" s="102">
        <v>0.73226999999999998</v>
      </c>
      <c r="K31" s="87">
        <v>0.11717</v>
      </c>
      <c r="L31" s="88">
        <v>0.74138000000000004</v>
      </c>
      <c r="M31" s="430">
        <v>8.2549999999999998E-2</v>
      </c>
      <c r="N31" s="87">
        <v>0.61321000000000003</v>
      </c>
      <c r="O31" s="102">
        <v>0.84614999999999996</v>
      </c>
      <c r="P31" s="87">
        <v>0.38679000000000002</v>
      </c>
      <c r="Q31" s="88">
        <v>1</v>
      </c>
      <c r="R31" s="102">
        <v>0.11604</v>
      </c>
      <c r="S31" s="87">
        <v>0.86577000000000004</v>
      </c>
      <c r="T31" s="102">
        <v>0.96123999999999998</v>
      </c>
      <c r="U31" s="87">
        <v>0.13422999999999999</v>
      </c>
      <c r="V31" s="88">
        <v>1</v>
      </c>
      <c r="W31" s="102" t="s">
        <v>472</v>
      </c>
      <c r="X31" s="87" t="s">
        <v>472</v>
      </c>
      <c r="Y31" s="102" t="s">
        <v>472</v>
      </c>
      <c r="Z31" s="87" t="s">
        <v>472</v>
      </c>
      <c r="AA31" s="88" t="s">
        <v>472</v>
      </c>
      <c r="AB31" s="430" t="s">
        <v>472</v>
      </c>
      <c r="AC31" s="87" t="s">
        <v>472</v>
      </c>
      <c r="AD31" s="102" t="s">
        <v>472</v>
      </c>
      <c r="AE31" s="87" t="s">
        <v>472</v>
      </c>
      <c r="AF31" s="88" t="s">
        <v>472</v>
      </c>
      <c r="AG31" s="102">
        <v>3.0370000000000001E-2</v>
      </c>
      <c r="AH31" s="87">
        <v>0.56410000000000005</v>
      </c>
      <c r="AI31" s="102">
        <v>1</v>
      </c>
      <c r="AJ31" s="87">
        <v>0.43590000000000001</v>
      </c>
      <c r="AK31" s="103">
        <v>1</v>
      </c>
    </row>
    <row r="32" spans="1:37">
      <c r="A32" s="785" t="s">
        <v>74</v>
      </c>
      <c r="B32" s="99">
        <v>58.8</v>
      </c>
      <c r="C32" s="100">
        <v>50.4</v>
      </c>
      <c r="D32" s="99">
        <v>48.5</v>
      </c>
      <c r="E32" s="113">
        <v>41.3</v>
      </c>
      <c r="F32" s="99">
        <v>10.3</v>
      </c>
      <c r="G32" s="100">
        <v>9.1</v>
      </c>
      <c r="H32" s="113">
        <v>45.5</v>
      </c>
      <c r="I32" s="99">
        <v>45.1</v>
      </c>
      <c r="J32" s="113">
        <v>38.4</v>
      </c>
      <c r="K32" s="99">
        <v>0.4</v>
      </c>
      <c r="L32" s="100">
        <v>0.4</v>
      </c>
      <c r="M32" s="431">
        <v>9.1999999999999993</v>
      </c>
      <c r="N32" s="99">
        <v>2.9</v>
      </c>
      <c r="O32" s="113">
        <v>2.9</v>
      </c>
      <c r="P32" s="99">
        <v>6.3</v>
      </c>
      <c r="Q32" s="100">
        <v>5.4</v>
      </c>
      <c r="R32" s="113">
        <v>0.5</v>
      </c>
      <c r="S32" s="99">
        <v>0.5</v>
      </c>
      <c r="T32" s="113">
        <v>0</v>
      </c>
      <c r="U32" s="99">
        <v>0</v>
      </c>
      <c r="V32" s="100">
        <v>0</v>
      </c>
      <c r="W32" s="113">
        <v>3.3</v>
      </c>
      <c r="X32" s="99">
        <v>0</v>
      </c>
      <c r="Y32" s="113">
        <v>0</v>
      </c>
      <c r="Z32" s="99">
        <v>3.3</v>
      </c>
      <c r="AA32" s="100">
        <v>3.3</v>
      </c>
      <c r="AB32" s="431">
        <v>0</v>
      </c>
      <c r="AC32" s="99">
        <v>0</v>
      </c>
      <c r="AD32" s="113">
        <v>0</v>
      </c>
      <c r="AE32" s="99">
        <v>0</v>
      </c>
      <c r="AF32" s="100">
        <v>0</v>
      </c>
      <c r="AG32" s="113">
        <v>0.3</v>
      </c>
      <c r="AH32" s="99">
        <v>0</v>
      </c>
      <c r="AI32" s="113">
        <v>0</v>
      </c>
      <c r="AJ32" s="99">
        <v>0.3</v>
      </c>
      <c r="AK32" s="101">
        <v>0</v>
      </c>
    </row>
    <row r="33" spans="1:37">
      <c r="A33" s="785"/>
      <c r="B33" s="87">
        <v>1</v>
      </c>
      <c r="C33" s="102">
        <v>0.85714000000000001</v>
      </c>
      <c r="D33" s="87">
        <v>0.82482999999999995</v>
      </c>
      <c r="E33" s="102">
        <v>0.85155000000000003</v>
      </c>
      <c r="F33" s="87">
        <v>0.17516999999999999</v>
      </c>
      <c r="G33" s="88">
        <v>0.88349999999999995</v>
      </c>
      <c r="H33" s="102">
        <v>0.77381</v>
      </c>
      <c r="I33" s="87">
        <v>0.99121000000000004</v>
      </c>
      <c r="J33" s="102">
        <v>0.85143999999999997</v>
      </c>
      <c r="K33" s="87">
        <v>8.7899999999999992E-3</v>
      </c>
      <c r="L33" s="88">
        <v>1</v>
      </c>
      <c r="M33" s="430">
        <v>0.15645999999999999</v>
      </c>
      <c r="N33" s="87">
        <v>0.31522</v>
      </c>
      <c r="O33" s="102">
        <v>1</v>
      </c>
      <c r="P33" s="87">
        <v>0.68478000000000006</v>
      </c>
      <c r="Q33" s="88">
        <v>0.85714000000000001</v>
      </c>
      <c r="R33" s="102">
        <v>8.5000000000000006E-3</v>
      </c>
      <c r="S33" s="87">
        <v>1</v>
      </c>
      <c r="T33" s="102" t="s">
        <v>472</v>
      </c>
      <c r="U33" s="87" t="s">
        <v>472</v>
      </c>
      <c r="V33" s="88" t="s">
        <v>472</v>
      </c>
      <c r="W33" s="102">
        <v>5.6120000000000003E-2</v>
      </c>
      <c r="X33" s="87" t="s">
        <v>472</v>
      </c>
      <c r="Y33" s="102" t="s">
        <v>472</v>
      </c>
      <c r="Z33" s="87">
        <v>1</v>
      </c>
      <c r="AA33" s="88">
        <v>1</v>
      </c>
      <c r="AB33" s="430" t="s">
        <v>472</v>
      </c>
      <c r="AC33" s="87" t="s">
        <v>472</v>
      </c>
      <c r="AD33" s="102" t="s">
        <v>472</v>
      </c>
      <c r="AE33" s="87" t="s">
        <v>472</v>
      </c>
      <c r="AF33" s="88" t="s">
        <v>472</v>
      </c>
      <c r="AG33" s="102">
        <v>5.1000000000000004E-3</v>
      </c>
      <c r="AH33" s="87" t="s">
        <v>472</v>
      </c>
      <c r="AI33" s="102" t="s">
        <v>472</v>
      </c>
      <c r="AJ33" s="87">
        <v>1</v>
      </c>
      <c r="AK33" s="103" t="s">
        <v>472</v>
      </c>
    </row>
    <row r="34" spans="1:37" ht="12.75" customHeight="1">
      <c r="A34" s="785" t="s">
        <v>75</v>
      </c>
      <c r="B34" s="99">
        <v>210.9</v>
      </c>
      <c r="C34" s="100">
        <v>169</v>
      </c>
      <c r="D34" s="99">
        <v>159.30000000000001</v>
      </c>
      <c r="E34" s="113">
        <v>129.5</v>
      </c>
      <c r="F34" s="99">
        <v>51.6</v>
      </c>
      <c r="G34" s="100">
        <v>39.5</v>
      </c>
      <c r="H34" s="113">
        <v>80.400000000000006</v>
      </c>
      <c r="I34" s="99">
        <v>68.599999999999994</v>
      </c>
      <c r="J34" s="113">
        <v>55.4</v>
      </c>
      <c r="K34" s="99">
        <v>11.8</v>
      </c>
      <c r="L34" s="100">
        <v>6.2</v>
      </c>
      <c r="M34" s="431">
        <v>31.5</v>
      </c>
      <c r="N34" s="99">
        <v>26.4</v>
      </c>
      <c r="O34" s="113">
        <v>19.899999999999999</v>
      </c>
      <c r="P34" s="99">
        <v>5.0999999999999996</v>
      </c>
      <c r="Q34" s="100">
        <v>5.0999999999999996</v>
      </c>
      <c r="R34" s="113">
        <v>10.8</v>
      </c>
      <c r="S34" s="99">
        <v>9.6</v>
      </c>
      <c r="T34" s="113">
        <v>7.1</v>
      </c>
      <c r="U34" s="99">
        <v>1.2</v>
      </c>
      <c r="V34" s="100">
        <v>1.2</v>
      </c>
      <c r="W34" s="113">
        <v>24</v>
      </c>
      <c r="X34" s="99">
        <v>6.6</v>
      </c>
      <c r="Y34" s="113">
        <v>5.6</v>
      </c>
      <c r="Z34" s="99">
        <v>17.399999999999999</v>
      </c>
      <c r="AA34" s="100">
        <v>12.9</v>
      </c>
      <c r="AB34" s="431">
        <v>27.4</v>
      </c>
      <c r="AC34" s="99">
        <v>24.3</v>
      </c>
      <c r="AD34" s="113">
        <v>19.7</v>
      </c>
      <c r="AE34" s="99">
        <v>3.1</v>
      </c>
      <c r="AF34" s="100">
        <v>3.1</v>
      </c>
      <c r="AG34" s="113">
        <v>36.799999999999997</v>
      </c>
      <c r="AH34" s="99">
        <v>23.8</v>
      </c>
      <c r="AI34" s="113">
        <v>21.8</v>
      </c>
      <c r="AJ34" s="99">
        <v>13</v>
      </c>
      <c r="AK34" s="101">
        <v>11</v>
      </c>
    </row>
    <row r="35" spans="1:37">
      <c r="A35" s="785"/>
      <c r="B35" s="87">
        <v>1</v>
      </c>
      <c r="C35" s="102">
        <v>0.80132999999999999</v>
      </c>
      <c r="D35" s="87">
        <v>0.75532999999999995</v>
      </c>
      <c r="E35" s="102">
        <v>0.81293000000000004</v>
      </c>
      <c r="F35" s="87">
        <v>0.24467</v>
      </c>
      <c r="G35" s="88">
        <v>0.76549999999999996</v>
      </c>
      <c r="H35" s="102">
        <v>0.38122</v>
      </c>
      <c r="I35" s="87">
        <v>0.85323000000000004</v>
      </c>
      <c r="J35" s="102">
        <v>0.80757999999999996</v>
      </c>
      <c r="K35" s="87">
        <v>0.14677000000000001</v>
      </c>
      <c r="L35" s="88">
        <v>0.52542</v>
      </c>
      <c r="M35" s="430">
        <v>0.14935999999999999</v>
      </c>
      <c r="N35" s="87">
        <v>0.83809999999999996</v>
      </c>
      <c r="O35" s="102">
        <v>0.75378999999999996</v>
      </c>
      <c r="P35" s="87">
        <v>0.16189999999999999</v>
      </c>
      <c r="Q35" s="88">
        <v>1</v>
      </c>
      <c r="R35" s="102">
        <v>5.1209999999999999E-2</v>
      </c>
      <c r="S35" s="87">
        <v>0.88888999999999996</v>
      </c>
      <c r="T35" s="102">
        <v>0.73958000000000002</v>
      </c>
      <c r="U35" s="87">
        <v>0.11111</v>
      </c>
      <c r="V35" s="88">
        <v>1</v>
      </c>
      <c r="W35" s="102">
        <v>0.1138</v>
      </c>
      <c r="X35" s="87">
        <v>0.27500000000000002</v>
      </c>
      <c r="Y35" s="102">
        <v>0.84848000000000001</v>
      </c>
      <c r="Z35" s="87">
        <v>0.72499999999999998</v>
      </c>
      <c r="AA35" s="88">
        <v>0.74138000000000004</v>
      </c>
      <c r="AB35" s="430">
        <v>0.12992000000000001</v>
      </c>
      <c r="AC35" s="87">
        <v>0.88685999999999998</v>
      </c>
      <c r="AD35" s="102">
        <v>0.81069999999999998</v>
      </c>
      <c r="AE35" s="87">
        <v>0.11314</v>
      </c>
      <c r="AF35" s="88">
        <v>1</v>
      </c>
      <c r="AG35" s="102">
        <v>0.17449000000000001</v>
      </c>
      <c r="AH35" s="87">
        <v>0.64673999999999998</v>
      </c>
      <c r="AI35" s="102">
        <v>0.91596999999999995</v>
      </c>
      <c r="AJ35" s="87">
        <v>0.35326000000000002</v>
      </c>
      <c r="AK35" s="103">
        <v>0.84614999999999996</v>
      </c>
    </row>
    <row r="36" spans="1:37">
      <c r="A36" s="805" t="s">
        <v>76</v>
      </c>
      <c r="B36" s="99">
        <v>80.400000000000006</v>
      </c>
      <c r="C36" s="100">
        <v>58.9</v>
      </c>
      <c r="D36" s="99">
        <v>69.2</v>
      </c>
      <c r="E36" s="113">
        <v>51.3</v>
      </c>
      <c r="F36" s="99">
        <v>11.2</v>
      </c>
      <c r="G36" s="100">
        <v>7.6</v>
      </c>
      <c r="H36" s="113">
        <v>68</v>
      </c>
      <c r="I36" s="99">
        <v>58.5</v>
      </c>
      <c r="J36" s="113">
        <v>42.6</v>
      </c>
      <c r="K36" s="99">
        <v>9.5</v>
      </c>
      <c r="L36" s="100">
        <v>5.9</v>
      </c>
      <c r="M36" s="431">
        <v>7.7</v>
      </c>
      <c r="N36" s="99">
        <v>6.8</v>
      </c>
      <c r="O36" s="113">
        <v>4.8</v>
      </c>
      <c r="P36" s="99">
        <v>0.9</v>
      </c>
      <c r="Q36" s="100">
        <v>0.9</v>
      </c>
      <c r="R36" s="113">
        <v>0.1</v>
      </c>
      <c r="S36" s="99">
        <v>0.1</v>
      </c>
      <c r="T36" s="113">
        <v>0.1</v>
      </c>
      <c r="U36" s="99">
        <v>0</v>
      </c>
      <c r="V36" s="100">
        <v>0</v>
      </c>
      <c r="W36" s="113">
        <v>0</v>
      </c>
      <c r="X36" s="99">
        <v>0</v>
      </c>
      <c r="Y36" s="113">
        <v>0</v>
      </c>
      <c r="Z36" s="99">
        <v>0</v>
      </c>
      <c r="AA36" s="100">
        <v>0</v>
      </c>
      <c r="AB36" s="431">
        <v>2.8</v>
      </c>
      <c r="AC36" s="99">
        <v>2</v>
      </c>
      <c r="AD36" s="113">
        <v>2</v>
      </c>
      <c r="AE36" s="99">
        <v>0.8</v>
      </c>
      <c r="AF36" s="100">
        <v>0.8</v>
      </c>
      <c r="AG36" s="113">
        <v>1.8</v>
      </c>
      <c r="AH36" s="99">
        <v>1.8</v>
      </c>
      <c r="AI36" s="113">
        <v>1.8</v>
      </c>
      <c r="AJ36" s="99">
        <v>0</v>
      </c>
      <c r="AK36" s="101">
        <v>0</v>
      </c>
    </row>
    <row r="37" spans="1:37">
      <c r="A37" s="787"/>
      <c r="B37" s="95">
        <v>1</v>
      </c>
      <c r="C37" s="102">
        <v>0.73258999999999996</v>
      </c>
      <c r="D37" s="95">
        <v>0.86070000000000002</v>
      </c>
      <c r="E37" s="102">
        <v>0.74133000000000004</v>
      </c>
      <c r="F37" s="95">
        <v>0.13930000000000001</v>
      </c>
      <c r="G37" s="88">
        <v>0.67857000000000001</v>
      </c>
      <c r="H37" s="142">
        <v>0.84577000000000002</v>
      </c>
      <c r="I37" s="95">
        <v>0.86029</v>
      </c>
      <c r="J37" s="102">
        <v>0.72821000000000002</v>
      </c>
      <c r="K37" s="95">
        <v>0.13971</v>
      </c>
      <c r="L37" s="88">
        <v>0.62104999999999999</v>
      </c>
      <c r="M37" s="432">
        <v>9.5769999999999994E-2</v>
      </c>
      <c r="N37" s="95">
        <v>0.88312000000000002</v>
      </c>
      <c r="O37" s="102">
        <v>0.70587999999999995</v>
      </c>
      <c r="P37" s="95">
        <v>0.11688</v>
      </c>
      <c r="Q37" s="88">
        <v>1</v>
      </c>
      <c r="R37" s="142">
        <v>1.24E-3</v>
      </c>
      <c r="S37" s="95">
        <v>1</v>
      </c>
      <c r="T37" s="102">
        <v>1</v>
      </c>
      <c r="U37" s="95" t="s">
        <v>472</v>
      </c>
      <c r="V37" s="88" t="s">
        <v>472</v>
      </c>
      <c r="W37" s="142" t="s">
        <v>472</v>
      </c>
      <c r="X37" s="95" t="s">
        <v>472</v>
      </c>
      <c r="Y37" s="102" t="s">
        <v>472</v>
      </c>
      <c r="Z37" s="95" t="s">
        <v>472</v>
      </c>
      <c r="AA37" s="88" t="s">
        <v>472</v>
      </c>
      <c r="AB37" s="432">
        <v>3.483E-2</v>
      </c>
      <c r="AC37" s="95">
        <v>0.71428999999999998</v>
      </c>
      <c r="AD37" s="102">
        <v>1</v>
      </c>
      <c r="AE37" s="95">
        <v>0.28571000000000002</v>
      </c>
      <c r="AF37" s="88">
        <v>1</v>
      </c>
      <c r="AG37" s="142">
        <v>2.239E-2</v>
      </c>
      <c r="AH37" s="95">
        <v>1</v>
      </c>
      <c r="AI37" s="102">
        <v>1</v>
      </c>
      <c r="AJ37" s="95" t="s">
        <v>472</v>
      </c>
      <c r="AK37" s="103" t="s">
        <v>472</v>
      </c>
    </row>
    <row r="38" spans="1:37">
      <c r="A38" s="803" t="s">
        <v>85</v>
      </c>
      <c r="B38" s="107">
        <v>4516.5</v>
      </c>
      <c r="C38" s="108">
        <v>3573.1</v>
      </c>
      <c r="D38" s="107">
        <v>3621.2</v>
      </c>
      <c r="E38" s="108">
        <v>2874.3</v>
      </c>
      <c r="F38" s="107">
        <v>895.3</v>
      </c>
      <c r="G38" s="143">
        <v>698.8</v>
      </c>
      <c r="H38" s="108">
        <v>2417</v>
      </c>
      <c r="I38" s="107">
        <v>2213.3000000000002</v>
      </c>
      <c r="J38" s="108">
        <v>1743.8</v>
      </c>
      <c r="K38" s="107">
        <v>203.7</v>
      </c>
      <c r="L38" s="143">
        <v>154.19999999999999</v>
      </c>
      <c r="M38" s="433">
        <v>287.10000000000002</v>
      </c>
      <c r="N38" s="107">
        <v>199.1</v>
      </c>
      <c r="O38" s="108">
        <v>153</v>
      </c>
      <c r="P38" s="107">
        <v>88</v>
      </c>
      <c r="Q38" s="143">
        <v>63.1</v>
      </c>
      <c r="R38" s="108">
        <v>387.2</v>
      </c>
      <c r="S38" s="107">
        <v>338.9</v>
      </c>
      <c r="T38" s="108">
        <v>300.5</v>
      </c>
      <c r="U38" s="107">
        <v>48.3</v>
      </c>
      <c r="V38" s="143">
        <v>37.5</v>
      </c>
      <c r="W38" s="108">
        <v>593.1</v>
      </c>
      <c r="X38" s="107">
        <v>344.8</v>
      </c>
      <c r="Y38" s="108">
        <v>238.9</v>
      </c>
      <c r="Z38" s="107">
        <v>248.3</v>
      </c>
      <c r="AA38" s="143">
        <v>194.5</v>
      </c>
      <c r="AB38" s="433">
        <v>541</v>
      </c>
      <c r="AC38" s="107">
        <v>311.60000000000002</v>
      </c>
      <c r="AD38" s="108">
        <v>250.3</v>
      </c>
      <c r="AE38" s="107">
        <v>229.4</v>
      </c>
      <c r="AF38" s="143">
        <v>186.5</v>
      </c>
      <c r="AG38" s="108">
        <v>291.10000000000002</v>
      </c>
      <c r="AH38" s="107">
        <v>213.5</v>
      </c>
      <c r="AI38" s="108">
        <v>187.8</v>
      </c>
      <c r="AJ38" s="107">
        <v>77.599999999999994</v>
      </c>
      <c r="AK38" s="109">
        <v>63</v>
      </c>
    </row>
    <row r="39" spans="1:37" ht="13.5" thickBot="1">
      <c r="A39" s="804"/>
      <c r="B39" s="110">
        <v>1</v>
      </c>
      <c r="C39" s="111">
        <v>0.79112000000000005</v>
      </c>
      <c r="D39" s="110">
        <v>0.80176999999999998</v>
      </c>
      <c r="E39" s="111">
        <v>0.79374</v>
      </c>
      <c r="F39" s="110">
        <v>0.19822999999999999</v>
      </c>
      <c r="G39" s="144">
        <v>0.78051999999999999</v>
      </c>
      <c r="H39" s="111">
        <v>0.53515000000000001</v>
      </c>
      <c r="I39" s="110">
        <v>0.91571999999999998</v>
      </c>
      <c r="J39" s="111">
        <v>0.78786999999999996</v>
      </c>
      <c r="K39" s="110">
        <v>8.4279999999999994E-2</v>
      </c>
      <c r="L39" s="144">
        <v>0.75700000000000001</v>
      </c>
      <c r="M39" s="534">
        <v>6.3570000000000002E-2</v>
      </c>
      <c r="N39" s="110">
        <v>0.69349000000000005</v>
      </c>
      <c r="O39" s="111">
        <v>0.76846000000000003</v>
      </c>
      <c r="P39" s="110">
        <v>0.30651</v>
      </c>
      <c r="Q39" s="144">
        <v>0.71704999999999997</v>
      </c>
      <c r="R39" s="111">
        <v>8.5730000000000001E-2</v>
      </c>
      <c r="S39" s="110">
        <v>0.87526000000000004</v>
      </c>
      <c r="T39" s="111">
        <v>0.88668999999999998</v>
      </c>
      <c r="U39" s="110">
        <v>0.12474</v>
      </c>
      <c r="V39" s="144">
        <v>0.77639999999999998</v>
      </c>
      <c r="W39" s="111">
        <v>0.13131999999999999</v>
      </c>
      <c r="X39" s="110">
        <v>0.58135000000000003</v>
      </c>
      <c r="Y39" s="111">
        <v>0.69286999999999999</v>
      </c>
      <c r="Z39" s="110">
        <v>0.41865000000000002</v>
      </c>
      <c r="AA39" s="144">
        <v>0.78332999999999997</v>
      </c>
      <c r="AB39" s="434">
        <v>0.11978</v>
      </c>
      <c r="AC39" s="110">
        <v>0.57596999999999998</v>
      </c>
      <c r="AD39" s="111">
        <v>0.80327000000000004</v>
      </c>
      <c r="AE39" s="110">
        <v>0.42403000000000002</v>
      </c>
      <c r="AF39" s="144">
        <v>0.81298999999999999</v>
      </c>
      <c r="AG39" s="111">
        <v>6.4449999999999993E-2</v>
      </c>
      <c r="AH39" s="110">
        <v>0.73341999999999996</v>
      </c>
      <c r="AI39" s="111">
        <v>0.87963000000000002</v>
      </c>
      <c r="AJ39" s="110">
        <v>0.26657999999999998</v>
      </c>
      <c r="AK39" s="112">
        <v>0.81186000000000003</v>
      </c>
    </row>
    <row r="40" spans="1:37" s="402" customFormat="1"/>
    <row r="41" spans="1:37" s="539" customFormat="1" ht="11.25">
      <c r="A41" s="539" t="str">
        <f>"Anmerkungen. Datengrundlage: Volkshochschul-Statistik "&amp;Hilfswerte!B1&amp;"; Basis: "&amp;Tabelle1!$C$36&amp;" vhs."</f>
        <v>Anmerkungen. Datengrundlage: Volkshochschul-Statistik 2023; Basis: 822 vhs.</v>
      </c>
      <c r="M41" s="539" t="str">
        <f>"Anmerkungen. Datengrundlage: Volkshochschul-Statistik "&amp;Hilfswerte!B1&amp;"; Basis: "&amp;Tabelle1!$C$36&amp;" vhs."</f>
        <v>Anmerkungen. Datengrundlage: Volkshochschul-Statistik 2023; Basis: 822 vhs.</v>
      </c>
      <c r="AB41" s="539" t="str">
        <f>'Tabelle 1.1'!A38</f>
        <v>Anmerkungen. Datengrundlage: Volkshochschul-Statistik 2023; Basis: 822 vhs.</v>
      </c>
    </row>
    <row r="42" spans="1:37" s="402" customFormat="1"/>
    <row r="43" spans="1:37" s="402" customFormat="1">
      <c r="A43" s="547" t="s">
        <v>545</v>
      </c>
      <c r="B43" s="545"/>
      <c r="C43" s="545"/>
      <c r="D43" s="545"/>
      <c r="E43" s="545"/>
      <c r="F43" s="545"/>
      <c r="G43" s="545"/>
      <c r="M43" s="547" t="s">
        <v>545</v>
      </c>
      <c r="N43" s="545"/>
      <c r="O43" s="545"/>
      <c r="P43" s="545"/>
      <c r="Q43" s="545"/>
      <c r="R43" s="545"/>
      <c r="S43" s="545"/>
      <c r="AB43" s="547" t="s">
        <v>545</v>
      </c>
      <c r="AC43" s="545"/>
      <c r="AD43" s="545"/>
      <c r="AE43" s="545"/>
      <c r="AF43" s="545"/>
      <c r="AG43" s="545"/>
      <c r="AH43" s="545"/>
    </row>
    <row r="44" spans="1:37" s="545" customFormat="1">
      <c r="A44" s="547" t="s">
        <v>546</v>
      </c>
      <c r="E44" s="775" t="s">
        <v>541</v>
      </c>
      <c r="F44" s="775"/>
      <c r="G44" s="775"/>
      <c r="M44" s="547" t="s">
        <v>546</v>
      </c>
      <c r="Q44" s="775" t="s">
        <v>541</v>
      </c>
      <c r="R44" s="775"/>
      <c r="S44" s="775"/>
      <c r="AB44" s="547" t="s">
        <v>546</v>
      </c>
      <c r="AF44" s="775" t="s">
        <v>541</v>
      </c>
      <c r="AG44" s="775"/>
      <c r="AH44" s="775"/>
    </row>
    <row r="45" spans="1:37" s="402" customFormat="1">
      <c r="A45" s="548"/>
      <c r="B45" s="545"/>
      <c r="C45" s="545"/>
      <c r="D45" s="545"/>
      <c r="E45" s="545"/>
      <c r="F45" s="545"/>
      <c r="G45" s="545"/>
      <c r="M45" s="548"/>
      <c r="N45" s="545"/>
      <c r="O45" s="545"/>
      <c r="P45" s="545"/>
      <c r="Q45" s="545"/>
      <c r="R45" s="545"/>
      <c r="S45" s="545"/>
      <c r="AB45" s="548"/>
      <c r="AC45" s="545"/>
      <c r="AD45" s="545"/>
      <c r="AE45" s="545"/>
      <c r="AF45" s="545"/>
      <c r="AG45" s="545"/>
      <c r="AH45" s="545"/>
    </row>
    <row r="46" spans="1:37" s="402" customFormat="1">
      <c r="A46" s="766" t="s">
        <v>547</v>
      </c>
      <c r="B46" s="766"/>
      <c r="C46" s="766"/>
      <c r="D46" s="766"/>
      <c r="E46" s="766"/>
      <c r="F46" s="545"/>
      <c r="G46" s="545"/>
      <c r="M46" s="766" t="s">
        <v>547</v>
      </c>
      <c r="N46" s="766"/>
      <c r="O46" s="766"/>
      <c r="P46" s="766"/>
      <c r="Q46" s="766"/>
      <c r="R46" s="545"/>
      <c r="S46" s="545"/>
      <c r="AB46" s="749" t="str">
        <f>[1]Tabelle1!$A$44</f>
        <v>Die Tabellen stehen unter der Lizenz CC BY-SA DEED 4.0.</v>
      </c>
      <c r="AC46" s="749"/>
      <c r="AD46" s="749"/>
      <c r="AE46" s="749"/>
      <c r="AF46" s="749"/>
      <c r="AG46" s="545"/>
      <c r="AH46" s="545"/>
    </row>
  </sheetData>
  <mergeCells count="48">
    <mergeCell ref="A46:E46"/>
    <mergeCell ref="M46:Q46"/>
    <mergeCell ref="AB1:AK1"/>
    <mergeCell ref="I4:J4"/>
    <mergeCell ref="K4:L4"/>
    <mergeCell ref="M4:M5"/>
    <mergeCell ref="H3:L3"/>
    <mergeCell ref="M3:Q3"/>
    <mergeCell ref="R3:V3"/>
    <mergeCell ref="W3:AA3"/>
    <mergeCell ref="AB3:AF3"/>
    <mergeCell ref="AG3:AK3"/>
    <mergeCell ref="AH4:AI4"/>
    <mergeCell ref="D4:E4"/>
    <mergeCell ref="F4:G4"/>
    <mergeCell ref="H4:H5"/>
    <mergeCell ref="A22:A23"/>
    <mergeCell ref="A18:A19"/>
    <mergeCell ref="A6:A7"/>
    <mergeCell ref="A20:A21"/>
    <mergeCell ref="AC4:AD4"/>
    <mergeCell ref="A12:A13"/>
    <mergeCell ref="P4:Q4"/>
    <mergeCell ref="S4:T4"/>
    <mergeCell ref="N4:O4"/>
    <mergeCell ref="A2:A5"/>
    <mergeCell ref="A10:A11"/>
    <mergeCell ref="A24:A25"/>
    <mergeCell ref="A26:A27"/>
    <mergeCell ref="A28:A29"/>
    <mergeCell ref="A32:A33"/>
    <mergeCell ref="A30:A31"/>
    <mergeCell ref="A14:A15"/>
    <mergeCell ref="A8:A9"/>
    <mergeCell ref="A16:A17"/>
    <mergeCell ref="B2:G3"/>
    <mergeCell ref="H2:AK2"/>
    <mergeCell ref="AJ4:AK4"/>
    <mergeCell ref="U4:V4"/>
    <mergeCell ref="X4:Y4"/>
    <mergeCell ref="Z4:AA4"/>
    <mergeCell ref="AE4:AF4"/>
    <mergeCell ref="E44:G44"/>
    <mergeCell ref="Q44:S44"/>
    <mergeCell ref="AF44:AH44"/>
    <mergeCell ref="A34:A35"/>
    <mergeCell ref="A36:A37"/>
    <mergeCell ref="A38:A39"/>
  </mergeCells>
  <conditionalFormatting sqref="A6:AK6">
    <cfRule type="cellIs" dxfId="918" priority="3" stopIfTrue="1" operator="equal">
      <formula>0</formula>
    </cfRule>
  </conditionalFormatting>
  <conditionalFormatting sqref="A7:AK7">
    <cfRule type="cellIs" dxfId="917" priority="1" stopIfTrue="1" operator="equal">
      <formula>1</formula>
    </cfRule>
    <cfRule type="cellIs" dxfId="916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915" priority="28" stopIfTrue="1" operator="equal">
      <formula>1</formula>
    </cfRule>
    <cfRule type="cellIs" dxfId="914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913" priority="30" stopIfTrue="1" operator="equal">
      <formula>0</formula>
    </cfRule>
  </conditionalFormatting>
  <hyperlinks>
    <hyperlink ref="E44" r:id="rId1" xr:uid="{B67121D0-55A5-4142-B6B4-A697350CAA49}"/>
    <hyperlink ref="E44:G44" r:id="rId2" display="http://dx.doi.org/10.4232/1.14582 " xr:uid="{E26AB281-F676-43D7-9655-E55DCBC93BBF}"/>
    <hyperlink ref="Q44" r:id="rId3" xr:uid="{1104FD5A-F4AB-449E-83FA-0614A009B407}"/>
    <hyperlink ref="Q44:S44" r:id="rId4" display="http://dx.doi.org/10.4232/1.14582 " xr:uid="{A206EEC3-EFBF-4A07-BA02-EC646ADE34FE}"/>
    <hyperlink ref="AF44" r:id="rId5" xr:uid="{DC2FFB7F-E531-418F-9A24-E85AD8E4EF9F}"/>
    <hyperlink ref="AF44:AH44" r:id="rId6" display="http://dx.doi.org/10.4232/1.14582 " xr:uid="{BAC94DAC-C289-4726-8CF6-D2D9BAAFB5A5}"/>
    <hyperlink ref="AB46" r:id="rId7" display="Publikation und Tabellen stehen unter der Lizenz CC BY-SA DEED 4.0." xr:uid="{6D52A59A-62F9-465B-824A-07DB5D30DCD6}"/>
    <hyperlink ref="A46" r:id="rId8" display="Publikation und Tabellen stehen unter der Lizenz CC BY-SA DEED 4.0." xr:uid="{77505047-6747-4131-9FD5-5BFD6C09F45E}"/>
    <hyperlink ref="A46:E46" r:id="rId9" display="Die Tabellen stehen unter der Lizenz CC BY-SA DEED 4.0." xr:uid="{10DB5996-13D5-4DBB-8555-F28C9F24DA07}"/>
    <hyperlink ref="M46" r:id="rId10" display="Publikation und Tabellen stehen unter der Lizenz CC BY-SA DEED 4.0." xr:uid="{CCD25B84-3340-423B-BA03-9C62700976DD}"/>
    <hyperlink ref="M46:Q46" r:id="rId11" display="Die Tabellen stehen unter der Lizenz CC BY-SA DEED 4.0." xr:uid="{6D1BC792-5781-44A5-BF82-08E501FD3571}"/>
  </hyperlinks>
  <pageMargins left="0.7" right="0.7" top="0.78740157499999996" bottom="0.78740157499999996" header="0.3" footer="0.3"/>
  <pageSetup paperSize="9" scale="60" fitToWidth="0" fitToHeight="0" orientation="portrait" r:id="rId12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A843-2F2A-4412-95F9-589A6611B576}">
  <sheetPr>
    <pageSetUpPr fitToPage="1"/>
  </sheetPr>
  <dimension ref="A1:J45"/>
  <sheetViews>
    <sheetView view="pageBreakPreview" zoomScaleNormal="100" zoomScaleSheetLayoutView="100" workbookViewId="0"/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02"/>
    <col min="9" max="9" width="18" style="402" customWidth="1"/>
    <col min="10" max="16384" width="11.42578125" style="20"/>
  </cols>
  <sheetData>
    <row r="1" spans="1:10" ht="39.950000000000003" customHeight="1" thickBot="1">
      <c r="A1" s="32" t="str">
        <f>"Tabelle 2.3: Hauptberufliches Verwaltungspersonal nach Ländern " &amp;Hilfswerte!B1</f>
        <v>Tabelle 2.3: Hauptberufliches Verwaltungspersonal nach Ländern 2023</v>
      </c>
      <c r="B1" s="32"/>
      <c r="C1" s="32"/>
      <c r="D1" s="32"/>
      <c r="E1" s="32"/>
      <c r="F1" s="32"/>
      <c r="G1" s="33"/>
      <c r="J1" s="402"/>
    </row>
    <row r="2" spans="1:10" ht="18" customHeight="1">
      <c r="A2" s="806" t="s">
        <v>12</v>
      </c>
      <c r="B2" s="798" t="s">
        <v>403</v>
      </c>
      <c r="C2" s="799"/>
      <c r="D2" s="811" t="s">
        <v>13</v>
      </c>
      <c r="E2" s="811"/>
      <c r="F2" s="811"/>
      <c r="G2" s="812"/>
      <c r="J2" s="402"/>
    </row>
    <row r="3" spans="1:10" ht="30" customHeight="1">
      <c r="A3" s="807"/>
      <c r="B3" s="800"/>
      <c r="C3" s="801"/>
      <c r="D3" s="835" t="s">
        <v>429</v>
      </c>
      <c r="E3" s="837"/>
      <c r="F3" s="835" t="s">
        <v>430</v>
      </c>
      <c r="G3" s="836"/>
      <c r="J3" s="402"/>
    </row>
    <row r="4" spans="1:10" ht="22.5">
      <c r="A4" s="808"/>
      <c r="B4" s="593"/>
      <c r="C4" s="582" t="s">
        <v>380</v>
      </c>
      <c r="D4" s="594"/>
      <c r="E4" s="580" t="s">
        <v>380</v>
      </c>
      <c r="F4" s="594"/>
      <c r="G4" s="584" t="s">
        <v>380</v>
      </c>
      <c r="J4" s="402"/>
    </row>
    <row r="5" spans="1:10" ht="12.75" customHeight="1">
      <c r="A5" s="802" t="s">
        <v>61</v>
      </c>
      <c r="B5" s="161">
        <v>641.1</v>
      </c>
      <c r="C5" s="162">
        <v>571.5</v>
      </c>
      <c r="D5" s="163">
        <v>578.79999999999995</v>
      </c>
      <c r="E5" s="164">
        <v>520.6</v>
      </c>
      <c r="F5" s="162">
        <v>62.3</v>
      </c>
      <c r="G5" s="165">
        <v>50.9</v>
      </c>
      <c r="J5" s="402"/>
    </row>
    <row r="6" spans="1:10">
      <c r="A6" s="785"/>
      <c r="B6" s="145">
        <v>1</v>
      </c>
      <c r="C6" s="146">
        <v>0.89144000000000001</v>
      </c>
      <c r="D6" s="145">
        <v>0.90281999999999996</v>
      </c>
      <c r="E6" s="147">
        <v>0.89944999999999997</v>
      </c>
      <c r="F6" s="146">
        <v>9.7180000000000002E-2</v>
      </c>
      <c r="G6" s="148">
        <v>0.81701000000000001</v>
      </c>
      <c r="J6" s="402"/>
    </row>
    <row r="7" spans="1:10">
      <c r="A7" s="785" t="s">
        <v>62</v>
      </c>
      <c r="B7" s="166">
        <v>682.2</v>
      </c>
      <c r="C7" s="167">
        <v>586.6</v>
      </c>
      <c r="D7" s="166">
        <v>657.4</v>
      </c>
      <c r="E7" s="168">
        <v>564.9</v>
      </c>
      <c r="F7" s="167">
        <v>24.8</v>
      </c>
      <c r="G7" s="169">
        <v>21.7</v>
      </c>
      <c r="J7" s="402"/>
    </row>
    <row r="8" spans="1:10">
      <c r="A8" s="785"/>
      <c r="B8" s="149">
        <v>1</v>
      </c>
      <c r="C8" s="150">
        <v>0.85987000000000002</v>
      </c>
      <c r="D8" s="149">
        <v>0.96365000000000001</v>
      </c>
      <c r="E8" s="151">
        <v>0.85929</v>
      </c>
      <c r="F8" s="150">
        <v>3.635E-2</v>
      </c>
      <c r="G8" s="152">
        <v>0.875</v>
      </c>
      <c r="J8" s="402"/>
    </row>
    <row r="9" spans="1:10">
      <c r="A9" s="785" t="s">
        <v>63</v>
      </c>
      <c r="B9" s="166">
        <v>105.8</v>
      </c>
      <c r="C9" s="167">
        <v>75</v>
      </c>
      <c r="D9" s="166">
        <v>99.3</v>
      </c>
      <c r="E9" s="168">
        <v>73.5</v>
      </c>
      <c r="F9" s="167">
        <v>6.5</v>
      </c>
      <c r="G9" s="169">
        <v>1.5</v>
      </c>
      <c r="J9" s="402"/>
    </row>
    <row r="10" spans="1:10">
      <c r="A10" s="785"/>
      <c r="B10" s="149">
        <v>1</v>
      </c>
      <c r="C10" s="150">
        <v>0.70887999999999995</v>
      </c>
      <c r="D10" s="149">
        <v>0.93855999999999995</v>
      </c>
      <c r="E10" s="151">
        <v>0.74017999999999995</v>
      </c>
      <c r="F10" s="150">
        <v>6.1440000000000002E-2</v>
      </c>
      <c r="G10" s="152">
        <v>0.23077</v>
      </c>
      <c r="J10" s="402"/>
    </row>
    <row r="11" spans="1:10" ht="12.75" customHeight="1">
      <c r="A11" s="785" t="s">
        <v>64</v>
      </c>
      <c r="B11" s="166">
        <v>60.9</v>
      </c>
      <c r="C11" s="167">
        <v>56.7</v>
      </c>
      <c r="D11" s="166">
        <v>59.1</v>
      </c>
      <c r="E11" s="168">
        <v>55.1</v>
      </c>
      <c r="F11" s="167">
        <v>1.8</v>
      </c>
      <c r="G11" s="169">
        <v>1.6</v>
      </c>
      <c r="J11" s="402"/>
    </row>
    <row r="12" spans="1:10">
      <c r="A12" s="785"/>
      <c r="B12" s="149">
        <v>1</v>
      </c>
      <c r="C12" s="150">
        <v>0.93103000000000002</v>
      </c>
      <c r="D12" s="149">
        <v>0.97043999999999997</v>
      </c>
      <c r="E12" s="151">
        <v>0.93232000000000004</v>
      </c>
      <c r="F12" s="150">
        <v>2.9559999999999999E-2</v>
      </c>
      <c r="G12" s="152">
        <v>0.88888999999999996</v>
      </c>
      <c r="J12" s="402"/>
    </row>
    <row r="13" spans="1:10">
      <c r="A13" s="785" t="s">
        <v>65</v>
      </c>
      <c r="B13" s="166">
        <v>62.2</v>
      </c>
      <c r="C13" s="167">
        <v>44.5</v>
      </c>
      <c r="D13" s="166">
        <v>59.2</v>
      </c>
      <c r="E13" s="168">
        <v>43.5</v>
      </c>
      <c r="F13" s="167">
        <v>3</v>
      </c>
      <c r="G13" s="169">
        <v>1</v>
      </c>
      <c r="J13" s="402"/>
    </row>
    <row r="14" spans="1:10">
      <c r="A14" s="785"/>
      <c r="B14" s="149">
        <v>1</v>
      </c>
      <c r="C14" s="150">
        <v>0.71543000000000001</v>
      </c>
      <c r="D14" s="149">
        <v>0.95177</v>
      </c>
      <c r="E14" s="151">
        <v>0.73480000000000001</v>
      </c>
      <c r="F14" s="150">
        <v>4.8230000000000002E-2</v>
      </c>
      <c r="G14" s="152">
        <v>0.33333000000000002</v>
      </c>
      <c r="J14" s="402"/>
    </row>
    <row r="15" spans="1:10">
      <c r="A15" s="785" t="s">
        <v>66</v>
      </c>
      <c r="B15" s="166">
        <v>100</v>
      </c>
      <c r="C15" s="167">
        <v>60.7</v>
      </c>
      <c r="D15" s="166">
        <v>88.1</v>
      </c>
      <c r="E15" s="168">
        <v>53.8</v>
      </c>
      <c r="F15" s="167">
        <v>11.9</v>
      </c>
      <c r="G15" s="169">
        <v>6.9</v>
      </c>
      <c r="J15" s="402"/>
    </row>
    <row r="16" spans="1:10">
      <c r="A16" s="785"/>
      <c r="B16" s="149">
        <v>1</v>
      </c>
      <c r="C16" s="150">
        <v>0.60699999999999998</v>
      </c>
      <c r="D16" s="149">
        <v>0.88100000000000001</v>
      </c>
      <c r="E16" s="151">
        <v>0.61067000000000005</v>
      </c>
      <c r="F16" s="150">
        <v>0.11899999999999999</v>
      </c>
      <c r="G16" s="152">
        <v>0.57982999999999996</v>
      </c>
      <c r="J16" s="402"/>
    </row>
    <row r="17" spans="1:10">
      <c r="A17" s="785" t="s">
        <v>67</v>
      </c>
      <c r="B17" s="166">
        <v>327.10000000000002</v>
      </c>
      <c r="C17" s="167">
        <v>270.7</v>
      </c>
      <c r="D17" s="166">
        <v>300.2</v>
      </c>
      <c r="E17" s="168">
        <v>247.9</v>
      </c>
      <c r="F17" s="167">
        <v>26.9</v>
      </c>
      <c r="G17" s="169">
        <v>22.8</v>
      </c>
      <c r="J17" s="402"/>
    </row>
    <row r="18" spans="1:10">
      <c r="A18" s="785"/>
      <c r="B18" s="149">
        <v>1</v>
      </c>
      <c r="C18" s="150">
        <v>0.82757999999999998</v>
      </c>
      <c r="D18" s="149">
        <v>0.91776000000000002</v>
      </c>
      <c r="E18" s="151">
        <v>0.82577999999999996</v>
      </c>
      <c r="F18" s="150">
        <v>8.2239999999999994E-2</v>
      </c>
      <c r="G18" s="152">
        <v>0.84758</v>
      </c>
      <c r="J18" s="402"/>
    </row>
    <row r="19" spans="1:10" ht="12.75" customHeight="1">
      <c r="A19" s="785" t="s">
        <v>68</v>
      </c>
      <c r="B19" s="166">
        <v>31.7</v>
      </c>
      <c r="C19" s="167">
        <v>26.5</v>
      </c>
      <c r="D19" s="166">
        <v>29.1</v>
      </c>
      <c r="E19" s="168">
        <v>23.9</v>
      </c>
      <c r="F19" s="167">
        <v>2.6</v>
      </c>
      <c r="G19" s="169">
        <v>2.6</v>
      </c>
      <c r="J19" s="402"/>
    </row>
    <row r="20" spans="1:10">
      <c r="A20" s="785"/>
      <c r="B20" s="149">
        <v>1</v>
      </c>
      <c r="C20" s="150">
        <v>0.83596000000000004</v>
      </c>
      <c r="D20" s="149">
        <v>0.91798000000000002</v>
      </c>
      <c r="E20" s="151">
        <v>0.82130999999999998</v>
      </c>
      <c r="F20" s="150">
        <v>8.2019999999999996E-2</v>
      </c>
      <c r="G20" s="152">
        <v>1</v>
      </c>
      <c r="J20" s="402"/>
    </row>
    <row r="21" spans="1:10" ht="12.75" customHeight="1">
      <c r="A21" s="785" t="s">
        <v>69</v>
      </c>
      <c r="B21" s="166">
        <v>651.4</v>
      </c>
      <c r="C21" s="167">
        <v>506.4</v>
      </c>
      <c r="D21" s="166">
        <v>563.1</v>
      </c>
      <c r="E21" s="168">
        <v>439.1</v>
      </c>
      <c r="F21" s="167">
        <v>88.3</v>
      </c>
      <c r="G21" s="169">
        <v>67.3</v>
      </c>
      <c r="J21" s="402"/>
    </row>
    <row r="22" spans="1:10">
      <c r="A22" s="785"/>
      <c r="B22" s="149">
        <v>1</v>
      </c>
      <c r="C22" s="150">
        <v>0.77739999999999998</v>
      </c>
      <c r="D22" s="149">
        <v>0.86445000000000005</v>
      </c>
      <c r="E22" s="151">
        <v>0.77978999999999998</v>
      </c>
      <c r="F22" s="150">
        <v>0.13555</v>
      </c>
      <c r="G22" s="152">
        <v>0.76217000000000001</v>
      </c>
      <c r="J22" s="402"/>
    </row>
    <row r="23" spans="1:10" ht="12.75" customHeight="1">
      <c r="A23" s="785" t="s">
        <v>70</v>
      </c>
      <c r="B23" s="166">
        <v>845</v>
      </c>
      <c r="C23" s="167">
        <v>660.6</v>
      </c>
      <c r="D23" s="166">
        <v>811.6</v>
      </c>
      <c r="E23" s="168">
        <v>636.4</v>
      </c>
      <c r="F23" s="167">
        <v>33.4</v>
      </c>
      <c r="G23" s="169">
        <v>24.2</v>
      </c>
      <c r="J23" s="402"/>
    </row>
    <row r="24" spans="1:10">
      <c r="A24" s="785"/>
      <c r="B24" s="149">
        <v>1</v>
      </c>
      <c r="C24" s="150">
        <v>0.78178000000000003</v>
      </c>
      <c r="D24" s="149">
        <v>0.96047000000000005</v>
      </c>
      <c r="E24" s="151">
        <v>0.78412999999999999</v>
      </c>
      <c r="F24" s="150">
        <v>3.9530000000000003E-2</v>
      </c>
      <c r="G24" s="152">
        <v>0.72455000000000003</v>
      </c>
      <c r="J24" s="402"/>
    </row>
    <row r="25" spans="1:10" ht="12.75" customHeight="1">
      <c r="A25" s="785" t="s">
        <v>71</v>
      </c>
      <c r="B25" s="166">
        <v>185.3</v>
      </c>
      <c r="C25" s="167">
        <v>154.69999999999999</v>
      </c>
      <c r="D25" s="166">
        <v>176.8</v>
      </c>
      <c r="E25" s="168">
        <v>149.30000000000001</v>
      </c>
      <c r="F25" s="167">
        <v>8.5</v>
      </c>
      <c r="G25" s="169">
        <v>5.4</v>
      </c>
      <c r="J25" s="402"/>
    </row>
    <row r="26" spans="1:10">
      <c r="A26" s="785"/>
      <c r="B26" s="149">
        <v>1</v>
      </c>
      <c r="C26" s="150">
        <v>0.83486000000000005</v>
      </c>
      <c r="D26" s="149">
        <v>0.95413000000000003</v>
      </c>
      <c r="E26" s="151">
        <v>0.84445999999999999</v>
      </c>
      <c r="F26" s="150">
        <v>4.5870000000000001E-2</v>
      </c>
      <c r="G26" s="152">
        <v>0.63529000000000002</v>
      </c>
      <c r="J26" s="402"/>
    </row>
    <row r="27" spans="1:10">
      <c r="A27" s="785" t="s">
        <v>72</v>
      </c>
      <c r="B27" s="166">
        <v>45.9</v>
      </c>
      <c r="C27" s="167">
        <v>36.4</v>
      </c>
      <c r="D27" s="166">
        <v>42.1</v>
      </c>
      <c r="E27" s="168">
        <v>33.6</v>
      </c>
      <c r="F27" s="167">
        <v>3.8</v>
      </c>
      <c r="G27" s="169">
        <v>2.8</v>
      </c>
      <c r="J27" s="402"/>
    </row>
    <row r="28" spans="1:10">
      <c r="A28" s="785"/>
      <c r="B28" s="149">
        <v>1</v>
      </c>
      <c r="C28" s="150">
        <v>0.79303000000000001</v>
      </c>
      <c r="D28" s="149">
        <v>0.91720999999999997</v>
      </c>
      <c r="E28" s="151">
        <v>0.79810000000000003</v>
      </c>
      <c r="F28" s="150">
        <v>8.2790000000000002E-2</v>
      </c>
      <c r="G28" s="152">
        <v>0.73684000000000005</v>
      </c>
      <c r="J28" s="402"/>
    </row>
    <row r="29" spans="1:10">
      <c r="A29" s="785" t="s">
        <v>73</v>
      </c>
      <c r="B29" s="166">
        <v>99.4</v>
      </c>
      <c r="C29" s="167">
        <v>79.5</v>
      </c>
      <c r="D29" s="166">
        <v>93.2</v>
      </c>
      <c r="E29" s="168">
        <v>75.5</v>
      </c>
      <c r="F29" s="167">
        <v>6.2</v>
      </c>
      <c r="G29" s="169">
        <v>4</v>
      </c>
      <c r="J29" s="402"/>
    </row>
    <row r="30" spans="1:10">
      <c r="A30" s="785"/>
      <c r="B30" s="149">
        <v>1</v>
      </c>
      <c r="C30" s="150">
        <v>0.79979999999999996</v>
      </c>
      <c r="D30" s="149">
        <v>0.93762999999999996</v>
      </c>
      <c r="E30" s="151">
        <v>0.81008999999999998</v>
      </c>
      <c r="F30" s="150">
        <v>6.2370000000000002E-2</v>
      </c>
      <c r="G30" s="152">
        <v>0.64515999999999996</v>
      </c>
      <c r="J30" s="402"/>
    </row>
    <row r="31" spans="1:10" ht="12.75" customHeight="1">
      <c r="A31" s="785" t="s">
        <v>74</v>
      </c>
      <c r="B31" s="166">
        <v>42.2</v>
      </c>
      <c r="C31" s="167">
        <v>37.6</v>
      </c>
      <c r="D31" s="166">
        <v>40.9</v>
      </c>
      <c r="E31" s="168">
        <v>36.4</v>
      </c>
      <c r="F31" s="167">
        <v>1.3</v>
      </c>
      <c r="G31" s="169">
        <v>1.2</v>
      </c>
      <c r="J31" s="402"/>
    </row>
    <row r="32" spans="1:10">
      <c r="A32" s="785"/>
      <c r="B32" s="149">
        <v>1</v>
      </c>
      <c r="C32" s="150">
        <v>0.89100000000000001</v>
      </c>
      <c r="D32" s="149">
        <v>0.96919</v>
      </c>
      <c r="E32" s="151">
        <v>0.88997999999999999</v>
      </c>
      <c r="F32" s="150">
        <v>3.0810000000000001E-2</v>
      </c>
      <c r="G32" s="152">
        <v>0.92308000000000001</v>
      </c>
      <c r="J32" s="402"/>
    </row>
    <row r="33" spans="1:10" ht="12.75" customHeight="1">
      <c r="A33" s="785" t="s">
        <v>75</v>
      </c>
      <c r="B33" s="166">
        <v>148.30000000000001</v>
      </c>
      <c r="C33" s="167">
        <v>128.1</v>
      </c>
      <c r="D33" s="166">
        <v>130.19999999999999</v>
      </c>
      <c r="E33" s="168">
        <v>112.7</v>
      </c>
      <c r="F33" s="167">
        <v>18.100000000000001</v>
      </c>
      <c r="G33" s="169">
        <v>15.4</v>
      </c>
      <c r="J33" s="402"/>
    </row>
    <row r="34" spans="1:10">
      <c r="A34" s="785"/>
      <c r="B34" s="149">
        <v>1</v>
      </c>
      <c r="C34" s="150">
        <v>0.86378999999999995</v>
      </c>
      <c r="D34" s="149">
        <v>0.87795000000000001</v>
      </c>
      <c r="E34" s="151">
        <v>0.86558999999999997</v>
      </c>
      <c r="F34" s="150">
        <v>0.12205000000000001</v>
      </c>
      <c r="G34" s="152">
        <v>0.85082999999999998</v>
      </c>
      <c r="J34" s="402"/>
    </row>
    <row r="35" spans="1:10">
      <c r="A35" s="805" t="s">
        <v>76</v>
      </c>
      <c r="B35" s="166">
        <v>64.2</v>
      </c>
      <c r="C35" s="167">
        <v>57.3</v>
      </c>
      <c r="D35" s="166">
        <v>60</v>
      </c>
      <c r="E35" s="168">
        <v>54</v>
      </c>
      <c r="F35" s="167">
        <v>4.2</v>
      </c>
      <c r="G35" s="169">
        <v>3.3</v>
      </c>
      <c r="J35" s="402"/>
    </row>
    <row r="36" spans="1:10">
      <c r="A36" s="787"/>
      <c r="B36" s="170">
        <v>1</v>
      </c>
      <c r="C36" s="171">
        <v>0.89251999999999998</v>
      </c>
      <c r="D36" s="170">
        <v>0.93457999999999997</v>
      </c>
      <c r="E36" s="172">
        <v>0.9</v>
      </c>
      <c r="F36" s="171">
        <v>6.5420000000000006E-2</v>
      </c>
      <c r="G36" s="173">
        <v>0.78571000000000002</v>
      </c>
      <c r="J36" s="402"/>
    </row>
    <row r="37" spans="1:10" ht="12.75" customHeight="1">
      <c r="A37" s="803" t="s">
        <v>85</v>
      </c>
      <c r="B37" s="174">
        <v>4092.7</v>
      </c>
      <c r="C37" s="175">
        <v>3352.8</v>
      </c>
      <c r="D37" s="174">
        <v>3789.1</v>
      </c>
      <c r="E37" s="176">
        <v>3120.2</v>
      </c>
      <c r="F37" s="175">
        <v>303.60000000000002</v>
      </c>
      <c r="G37" s="177">
        <v>232.6</v>
      </c>
      <c r="J37" s="402"/>
    </row>
    <row r="38" spans="1:10" ht="13.5" thickBot="1">
      <c r="A38" s="804"/>
      <c r="B38" s="110">
        <v>1</v>
      </c>
      <c r="C38" s="111">
        <v>0.81920999999999999</v>
      </c>
      <c r="D38" s="110">
        <v>0.92581999999999998</v>
      </c>
      <c r="E38" s="144">
        <v>0.82347000000000004</v>
      </c>
      <c r="F38" s="111">
        <v>7.4179999999999996E-2</v>
      </c>
      <c r="G38" s="112">
        <v>0.76614000000000004</v>
      </c>
      <c r="J38" s="402"/>
    </row>
    <row r="39" spans="1:10" s="402" customFormat="1"/>
    <row r="40" spans="1:10" s="539" customFormat="1" ht="11.25">
      <c r="A40" s="539" t="str">
        <f>"Anmerkungen. Datengrundlage: Volkshochschul-Statistik "&amp;Hilfswerte!B1&amp;"; Basis: "&amp;Tabelle1!$C$36&amp;" vhs."</f>
        <v>Anmerkungen. Datengrundlage: Volkshochschul-Statistik 2023; Basis: 822 vhs.</v>
      </c>
    </row>
    <row r="41" spans="1:10" s="402" customFormat="1"/>
    <row r="42" spans="1:10" s="402" customFormat="1">
      <c r="A42" s="547" t="s">
        <v>545</v>
      </c>
      <c r="B42" s="545"/>
      <c r="C42" s="545"/>
      <c r="D42" s="545"/>
      <c r="E42" s="545"/>
      <c r="F42" s="545"/>
      <c r="G42" s="545"/>
    </row>
    <row r="43" spans="1:10" s="402" customFormat="1">
      <c r="A43" s="547" t="s">
        <v>546</v>
      </c>
      <c r="B43" s="545"/>
      <c r="C43" s="545"/>
      <c r="D43" s="545"/>
      <c r="E43" s="775" t="s">
        <v>541</v>
      </c>
      <c r="F43" s="775"/>
      <c r="G43" s="775"/>
    </row>
    <row r="44" spans="1:10" s="402" customFormat="1">
      <c r="A44" s="548"/>
      <c r="B44" s="545"/>
      <c r="C44" s="545"/>
      <c r="D44" s="545"/>
      <c r="E44" s="545"/>
      <c r="F44" s="545"/>
      <c r="G44" s="545"/>
    </row>
    <row r="45" spans="1:10" s="402" customFormat="1">
      <c r="A45" s="766" t="s">
        <v>547</v>
      </c>
      <c r="B45" s="766"/>
      <c r="C45" s="766"/>
      <c r="D45" s="766"/>
      <c r="E45" s="766"/>
      <c r="F45" s="545"/>
      <c r="G45" s="545"/>
    </row>
  </sheetData>
  <mergeCells count="24">
    <mergeCell ref="A45:E45"/>
    <mergeCell ref="F3:G3"/>
    <mergeCell ref="A5:A6"/>
    <mergeCell ref="B2:C3"/>
    <mergeCell ref="D2:G2"/>
    <mergeCell ref="A7:A8"/>
    <mergeCell ref="A9:A10"/>
    <mergeCell ref="A11:A12"/>
    <mergeCell ref="A2:A4"/>
    <mergeCell ref="D3:E3"/>
    <mergeCell ref="A35:A36"/>
    <mergeCell ref="A13:A14"/>
    <mergeCell ref="A15:A16"/>
    <mergeCell ref="A17:A18"/>
    <mergeCell ref="E43:G43"/>
    <mergeCell ref="A37:A38"/>
    <mergeCell ref="A29:A30"/>
    <mergeCell ref="A31:A32"/>
    <mergeCell ref="A33:A34"/>
    <mergeCell ref="A19:A20"/>
    <mergeCell ref="A21:A22"/>
    <mergeCell ref="A23:A24"/>
    <mergeCell ref="A25:A26"/>
    <mergeCell ref="A27:A28"/>
  </mergeCells>
  <conditionalFormatting sqref="A5:G5">
    <cfRule type="cellIs" dxfId="912" priority="53" stopIfTrue="1" operator="equal">
      <formula>0</formula>
    </cfRule>
  </conditionalFormatting>
  <conditionalFormatting sqref="A6:G6 A8:G8">
    <cfRule type="cellIs" dxfId="911" priority="52" stopIfTrue="1" operator="lessThan">
      <formula>0.0005</formula>
    </cfRule>
    <cfRule type="cellIs" dxfId="910" priority="51" stopIfTrue="1" operator="equal">
      <formula>1</formula>
    </cfRule>
  </conditionalFormatting>
  <conditionalFormatting sqref="A10:G10">
    <cfRule type="cellIs" dxfId="909" priority="43" stopIfTrue="1" operator="equal">
      <formula>1</formula>
    </cfRule>
    <cfRule type="cellIs" dxfId="908" priority="44" stopIfTrue="1" operator="lessThan">
      <formula>0.0005</formula>
    </cfRule>
  </conditionalFormatting>
  <conditionalFormatting sqref="A12:G12">
    <cfRule type="cellIs" dxfId="907" priority="40" stopIfTrue="1" operator="equal">
      <formula>1</formula>
    </cfRule>
    <cfRule type="cellIs" dxfId="906" priority="41" stopIfTrue="1" operator="lessThan">
      <formula>0.0005</formula>
    </cfRule>
  </conditionalFormatting>
  <conditionalFormatting sqref="A14:G14">
    <cfRule type="cellIs" dxfId="905" priority="38" stopIfTrue="1" operator="lessThan">
      <formula>0.0005</formula>
    </cfRule>
    <cfRule type="cellIs" dxfId="904" priority="37" stopIfTrue="1" operator="equal">
      <formula>1</formula>
    </cfRule>
  </conditionalFormatting>
  <conditionalFormatting sqref="A16:G16">
    <cfRule type="cellIs" dxfId="903" priority="35" stopIfTrue="1" operator="lessThan">
      <formula>0.0005</formula>
    </cfRule>
    <cfRule type="cellIs" dxfId="902" priority="34" stopIfTrue="1" operator="equal">
      <formula>1</formula>
    </cfRule>
  </conditionalFormatting>
  <conditionalFormatting sqref="A18:G18">
    <cfRule type="cellIs" dxfId="901" priority="31" stopIfTrue="1" operator="equal">
      <formula>1</formula>
    </cfRule>
    <cfRule type="cellIs" dxfId="900" priority="32" stopIfTrue="1" operator="lessThan">
      <formula>0.0005</formula>
    </cfRule>
  </conditionalFormatting>
  <conditionalFormatting sqref="A20:G20">
    <cfRule type="cellIs" dxfId="899" priority="29" stopIfTrue="1" operator="lessThan">
      <formula>0.0005</formula>
    </cfRule>
    <cfRule type="cellIs" dxfId="898" priority="28" stopIfTrue="1" operator="equal">
      <formula>1</formula>
    </cfRule>
  </conditionalFormatting>
  <conditionalFormatting sqref="A22:G22">
    <cfRule type="cellIs" dxfId="897" priority="26" stopIfTrue="1" operator="lessThan">
      <formula>0.0005</formula>
    </cfRule>
    <cfRule type="cellIs" dxfId="896" priority="25" stopIfTrue="1" operator="equal">
      <formula>1</formula>
    </cfRule>
  </conditionalFormatting>
  <conditionalFormatting sqref="A24:G24">
    <cfRule type="cellIs" dxfId="895" priority="23" stopIfTrue="1" operator="lessThan">
      <formula>0.0005</formula>
    </cfRule>
    <cfRule type="cellIs" dxfId="894" priority="22" stopIfTrue="1" operator="equal">
      <formula>1</formula>
    </cfRule>
  </conditionalFormatting>
  <conditionalFormatting sqref="A26:G26">
    <cfRule type="cellIs" dxfId="893" priority="19" stopIfTrue="1" operator="equal">
      <formula>1</formula>
    </cfRule>
    <cfRule type="cellIs" dxfId="892" priority="20" stopIfTrue="1" operator="lessThan">
      <formula>0.0005</formula>
    </cfRule>
  </conditionalFormatting>
  <conditionalFormatting sqref="A28:G28">
    <cfRule type="cellIs" dxfId="891" priority="17" stopIfTrue="1" operator="lessThan">
      <formula>0.0005</formula>
    </cfRule>
    <cfRule type="cellIs" dxfId="890" priority="16" stopIfTrue="1" operator="equal">
      <formula>1</formula>
    </cfRule>
  </conditionalFormatting>
  <conditionalFormatting sqref="A30:G30">
    <cfRule type="cellIs" dxfId="889" priority="13" stopIfTrue="1" operator="equal">
      <formula>1</formula>
    </cfRule>
    <cfRule type="cellIs" dxfId="888" priority="14" stopIfTrue="1" operator="lessThan">
      <formula>0.0005</formula>
    </cfRule>
  </conditionalFormatting>
  <conditionalFormatting sqref="A32:G32">
    <cfRule type="cellIs" dxfId="887" priority="10" stopIfTrue="1" operator="equal">
      <formula>1</formula>
    </cfRule>
    <cfRule type="cellIs" dxfId="886" priority="11" stopIfTrue="1" operator="lessThan">
      <formula>0.0005</formula>
    </cfRule>
  </conditionalFormatting>
  <conditionalFormatting sqref="A34:G34">
    <cfRule type="cellIs" dxfId="885" priority="8" stopIfTrue="1" operator="lessThan">
      <formula>0.0005</formula>
    </cfRule>
    <cfRule type="cellIs" dxfId="884" priority="7" stopIfTrue="1" operator="equal">
      <formula>1</formula>
    </cfRule>
  </conditionalFormatting>
  <conditionalFormatting sqref="A35:G35">
    <cfRule type="cellIs" dxfId="883" priority="6" stopIfTrue="1" operator="equal">
      <formula>0</formula>
    </cfRule>
  </conditionalFormatting>
  <conditionalFormatting sqref="A36:G36">
    <cfRule type="cellIs" dxfId="882" priority="4" stopIfTrue="1" operator="equal">
      <formula>1</formula>
    </cfRule>
    <cfRule type="cellIs" dxfId="881" priority="5" stopIfTrue="1" operator="lessThan">
      <formula>0.0005</formula>
    </cfRule>
  </conditionalFormatting>
  <conditionalFormatting sqref="A37:G37">
    <cfRule type="cellIs" dxfId="880" priority="3" stopIfTrue="1" operator="equal">
      <formula>0</formula>
    </cfRule>
  </conditionalFormatting>
  <conditionalFormatting sqref="A38:G38">
    <cfRule type="cellIs" dxfId="879" priority="2" stopIfTrue="1" operator="lessThan">
      <formula>0.0005</formula>
    </cfRule>
    <cfRule type="cellIs" dxfId="878" priority="1" stopIfTrue="1" operator="equal">
      <formula>1</formula>
    </cfRule>
  </conditionalFormatting>
  <conditionalFormatting sqref="B7:G7">
    <cfRule type="cellIs" dxfId="877" priority="59" stopIfTrue="1" operator="equal">
      <formula>0</formula>
    </cfRule>
  </conditionalFormatting>
  <conditionalFormatting sqref="B9:G9">
    <cfRule type="cellIs" dxfId="876" priority="45" stopIfTrue="1" operator="equal">
      <formula>0</formula>
    </cfRule>
  </conditionalFormatting>
  <conditionalFormatting sqref="B11:G11">
    <cfRule type="cellIs" dxfId="875" priority="42" stopIfTrue="1" operator="equal">
      <formula>0</formula>
    </cfRule>
  </conditionalFormatting>
  <conditionalFormatting sqref="B13:G13">
    <cfRule type="cellIs" dxfId="874" priority="39" stopIfTrue="1" operator="equal">
      <formula>0</formula>
    </cfRule>
  </conditionalFormatting>
  <conditionalFormatting sqref="B15:G15">
    <cfRule type="cellIs" dxfId="873" priority="36" stopIfTrue="1" operator="equal">
      <formula>0</formula>
    </cfRule>
  </conditionalFormatting>
  <conditionalFormatting sqref="B17:G17">
    <cfRule type="cellIs" dxfId="872" priority="33" stopIfTrue="1" operator="equal">
      <formula>0</formula>
    </cfRule>
  </conditionalFormatting>
  <conditionalFormatting sqref="B19:G19">
    <cfRule type="cellIs" dxfId="871" priority="30" stopIfTrue="1" operator="equal">
      <formula>0</formula>
    </cfRule>
  </conditionalFormatting>
  <conditionalFormatting sqref="B21:G21">
    <cfRule type="cellIs" dxfId="870" priority="27" stopIfTrue="1" operator="equal">
      <formula>0</formula>
    </cfRule>
  </conditionalFormatting>
  <conditionalFormatting sqref="B23:G23">
    <cfRule type="cellIs" dxfId="869" priority="24" stopIfTrue="1" operator="equal">
      <formula>0</formula>
    </cfRule>
  </conditionalFormatting>
  <conditionalFormatting sqref="B25:G25">
    <cfRule type="cellIs" dxfId="868" priority="21" stopIfTrue="1" operator="equal">
      <formula>0</formula>
    </cfRule>
  </conditionalFormatting>
  <conditionalFormatting sqref="B27:G27">
    <cfRule type="cellIs" dxfId="867" priority="18" stopIfTrue="1" operator="equal">
      <formula>0</formula>
    </cfRule>
  </conditionalFormatting>
  <conditionalFormatting sqref="B29:G29">
    <cfRule type="cellIs" dxfId="866" priority="15" stopIfTrue="1" operator="equal">
      <formula>0</formula>
    </cfRule>
  </conditionalFormatting>
  <conditionalFormatting sqref="B31:G31">
    <cfRule type="cellIs" dxfId="865" priority="12" stopIfTrue="1" operator="equal">
      <formula>0</formula>
    </cfRule>
  </conditionalFormatting>
  <conditionalFormatting sqref="B33:G33">
    <cfRule type="cellIs" dxfId="864" priority="9" stopIfTrue="1" operator="equal">
      <formula>0</formula>
    </cfRule>
  </conditionalFormatting>
  <hyperlinks>
    <hyperlink ref="E43" r:id="rId1" xr:uid="{8AA5D1BD-98D1-471B-868E-4D81DBC3A8AA}"/>
    <hyperlink ref="E43:G43" r:id="rId2" display="http://dx.doi.org/10.4232/1.14582 " xr:uid="{5994F4BF-6884-489B-BAB9-0E17D4A65762}"/>
    <hyperlink ref="A45" r:id="rId3" display="Publikation und Tabellen stehen unter der Lizenz CC BY-SA DEED 4.0." xr:uid="{1E82A4D4-2BFE-4290-86BA-75BA3CAC22CE}"/>
    <hyperlink ref="A45:E45" r:id="rId4" display="Die Tabellen stehen unter der Lizenz CC BY-SA DEED 4.0." xr:uid="{CE4A325B-2007-4128-8EEE-08F114352278}"/>
  </hyperlinks>
  <pageMargins left="0.7" right="0.7" top="0.78740157499999996" bottom="0.78740157499999996" header="0.3" footer="0.3"/>
  <pageSetup paperSize="9" scale="7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54</vt:i4>
      </vt:variant>
      <vt:variant>
        <vt:lpstr>Benannte Bereiche</vt:lpstr>
      </vt:variant>
      <vt:variant>
        <vt:i4>53</vt:i4>
      </vt:variant>
    </vt:vector>
  </HeadingPairs>
  <TitlesOfParts>
    <vt:vector size="107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8.4.1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Tabelle 37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17.1'!Druckbereich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33'!Druckbereich</vt:lpstr>
      <vt:lpstr>'Tabelle 34'!Druckbereich</vt:lpstr>
      <vt:lpstr>'Tabelle 35'!Druckbereich</vt:lpstr>
      <vt:lpstr>'Tabelle 36'!Druckbereich</vt:lpstr>
      <vt:lpstr>'Tabelle 37'!Druckbereich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8.4.1'!Druckbereich</vt:lpstr>
      <vt:lpstr>'Tabelle 8.5'!Druckbereich</vt:lpstr>
      <vt:lpstr>'Tabelle 9'!Druckbereich</vt:lpstr>
      <vt:lpstr>'Tabelle 9.1'!Druckbereich</vt:lpstr>
      <vt:lpstr>Tabelle1!Druckbereich</vt:lpstr>
      <vt:lpstr>Vorblatt!Druckbereich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Lux, Thomas</cp:lastModifiedBy>
  <cp:lastPrinted>2023-11-21T16:54:30Z</cp:lastPrinted>
  <dcterms:created xsi:type="dcterms:W3CDTF">1998-07-28T08:35:22Z</dcterms:created>
  <dcterms:modified xsi:type="dcterms:W3CDTF">2025-10-08T13:03:44Z</dcterms:modified>
</cp:coreProperties>
</file>