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T:\VHS_Statistik\Berichtsjahre\Planung_Doku_BJ2024\Jahresband\fuerHomepage\"/>
    </mc:Choice>
  </mc:AlternateContent>
  <xr:revisionPtr revIDLastSave="0" documentId="13_ncr:1_{F5AAF1C3-7130-4CE8-9D54-763C68A9804B}" xr6:coauthVersionLast="47" xr6:coauthVersionMax="47" xr10:uidLastSave="{00000000-0000-0000-0000-000000000000}"/>
  <bookViews>
    <workbookView xWindow="-110" yWindow="-110" windowWidth="19420" windowHeight="10300" tabRatio="763" firstSheet="1" activeTab="1" xr2:uid="{4A0804D7-CF18-407E-BF98-FC96A3B33842}"/>
  </bookViews>
  <sheets>
    <sheet name="Hilfswerte" sheetId="104" state="hidden" r:id="rId1"/>
    <sheet name="Vorblatt" sheetId="170" r:id="rId2"/>
    <sheet name="Inhaltsverzeichnis" sheetId="176" r:id="rId3"/>
    <sheet name="Tabelle1" sheetId="1" r:id="rId4"/>
    <sheet name="Tabelle 1.1" sheetId="77" r:id="rId5"/>
    <sheet name="Tabelle 2" sheetId="105" r:id="rId6"/>
    <sheet name="Tabelle 2.1" sheetId="106" r:id="rId7"/>
    <sheet name="Tabelle 2.2 " sheetId="107" r:id="rId8"/>
    <sheet name="Tabelle 2.3" sheetId="108" r:id="rId9"/>
    <sheet name="Tabelle 2.4" sheetId="109" r:id="rId10"/>
    <sheet name="Tabelle 2.5" sheetId="110" r:id="rId11"/>
    <sheet name="Tabelle 3" sheetId="111" r:id="rId12"/>
    <sheet name="Tabelle 4" sheetId="112" r:id="rId13"/>
    <sheet name="Tabelle 5" sheetId="113" r:id="rId14"/>
    <sheet name="Tabelle 6" sheetId="114" r:id="rId15"/>
    <sheet name="Tabelle 7" sheetId="115" r:id="rId16"/>
    <sheet name="Tabelle 8" sheetId="116" r:id="rId17"/>
    <sheet name="Tabelle 8.1" sheetId="117" r:id="rId18"/>
    <sheet name="Tabelle 8.2" sheetId="118" r:id="rId19"/>
    <sheet name="Tabelle 8.3" sheetId="119" r:id="rId20"/>
    <sheet name="Tabelle 8.4" sheetId="120" r:id="rId21"/>
    <sheet name="Tabelle 8.4.1" sheetId="168" r:id="rId22"/>
    <sheet name="Tabelle 8.5" sheetId="121" r:id="rId23"/>
    <sheet name="Tabelle 9" sheetId="122" r:id="rId24"/>
    <sheet name="Tabelle 9.1" sheetId="123" r:id="rId25"/>
    <sheet name="Tabelle 10" sheetId="124" r:id="rId26"/>
    <sheet name="Tabelle 11" sheetId="125" r:id="rId27"/>
    <sheet name="Tabelle 12" sheetId="126" r:id="rId28"/>
    <sheet name="Tabelle 13" sheetId="127" r:id="rId29"/>
    <sheet name="Tabelle 14" sheetId="128" r:id="rId30"/>
    <sheet name="Tabelle 15" sheetId="129" r:id="rId31"/>
    <sheet name="Tabelle 16" sheetId="130" r:id="rId32"/>
    <sheet name="Tabelle 17" sheetId="131" r:id="rId33"/>
    <sheet name="Tabelle 17.1" sheetId="132" r:id="rId34"/>
    <sheet name="Tabelle 18" sheetId="133" r:id="rId35"/>
    <sheet name="Tabelle 19" sheetId="134" r:id="rId36"/>
    <sheet name="Tabelle 20" sheetId="135" r:id="rId37"/>
    <sheet name="Tabelle 21" sheetId="169" r:id="rId38"/>
    <sheet name="Tabelle 22" sheetId="136" r:id="rId39"/>
    <sheet name="Tabelle 23" sheetId="137" r:id="rId40"/>
    <sheet name="Tabelle 24" sheetId="138" r:id="rId41"/>
    <sheet name="Tabelle 25" sheetId="139" r:id="rId42"/>
    <sheet name="Tabelle 26" sheetId="140" r:id="rId43"/>
    <sheet name="Tabelle 27" sheetId="141" r:id="rId44"/>
    <sheet name="Tabelle 28" sheetId="142" r:id="rId45"/>
    <sheet name="Tabelle 29" sheetId="143" r:id="rId46"/>
    <sheet name="Tabelle 30" sheetId="144" r:id="rId47"/>
    <sheet name="Tabelle 31" sheetId="145" r:id="rId48"/>
    <sheet name="Tabelle 32" sheetId="146" r:id="rId49"/>
    <sheet name="Tabelle 33" sheetId="171" r:id="rId50"/>
    <sheet name="Tabelle 34" sheetId="172" r:id="rId51"/>
    <sheet name="Tabelle 35" sheetId="173" r:id="rId52"/>
    <sheet name="Tabelle 36" sheetId="174" r:id="rId53"/>
    <sheet name="Tabelle 37" sheetId="175" r:id="rId54"/>
  </sheets>
  <definedNames>
    <definedName name="_xlnm.Print_Area" localSheetId="2">Inhaltsverzeichnis!$A$1:$A$68</definedName>
    <definedName name="_xlnm.Print_Area" localSheetId="4">'Tabelle 1.1'!$A$1:$F$43</definedName>
    <definedName name="_xlnm.Print_Area" localSheetId="25">'Tabelle 10'!$A$1:$J$27</definedName>
    <definedName name="_xlnm.Print_Area" localSheetId="26">'Tabelle 11'!$A$1:$AO$45</definedName>
    <definedName name="_xlnm.Print_Area" localSheetId="27">'Tabelle 12'!$A$1:$N$26</definedName>
    <definedName name="_xlnm.Print_Area" localSheetId="28">'Tabelle 13'!$A$1:$AB$28</definedName>
    <definedName name="_xlnm.Print_Area" localSheetId="29">'Tabelle 14'!$A$1:$BH$28</definedName>
    <definedName name="_xlnm.Print_Area" localSheetId="30">'Tabelle 15'!$A$1:$L$27</definedName>
    <definedName name="_xlnm.Print_Area" localSheetId="31">'Tabelle 16'!$A$1:$T$45</definedName>
    <definedName name="_xlnm.Print_Area" localSheetId="32">'Tabelle 17'!$A$1:$AA$45</definedName>
    <definedName name="_xlnm.Print_Area" localSheetId="33">'Tabelle 17.1'!$A$1:$N$47</definedName>
    <definedName name="_xlnm.Print_Area" localSheetId="34">'Tabelle 18'!$A$1:$AA$45</definedName>
    <definedName name="_xlnm.Print_Area" localSheetId="35">'Tabelle 19'!$A$1:$AI$45</definedName>
    <definedName name="_xlnm.Print_Area" localSheetId="5">'Tabelle 2'!$A$1:$N$45</definedName>
    <definedName name="_xlnm.Print_Area" localSheetId="6">'Tabelle 2.1'!$A$1:$M$45</definedName>
    <definedName name="_xlnm.Print_Area" localSheetId="7">'Tabelle 2.2 '!$A$1:$AL$46</definedName>
    <definedName name="_xlnm.Print_Area" localSheetId="8">'Tabelle 2.3'!$A$1:$J$45</definedName>
    <definedName name="_xlnm.Print_Area" localSheetId="9">'Tabelle 2.4'!$A$1:$J$45</definedName>
    <definedName name="_xlnm.Print_Area" localSheetId="10">'Tabelle 2.5'!$A$1:$I$45</definedName>
    <definedName name="_xlnm.Print_Area" localSheetId="36">'Tabelle 20'!$A$1:$AA$45</definedName>
    <definedName name="_xlnm.Print_Area" localSheetId="37">'Tabelle 21'!$A$1:$AD$45</definedName>
    <definedName name="_xlnm.Print_Area" localSheetId="38">'Tabelle 22'!$A$1:$T$45</definedName>
    <definedName name="_xlnm.Print_Area" localSheetId="39">'Tabelle 23'!$A$1:$M$46</definedName>
    <definedName name="_xlnm.Print_Area" localSheetId="40">'Tabelle 24'!$A$1:$E$27</definedName>
    <definedName name="_xlnm.Print_Area" localSheetId="41">'Tabelle 25'!$A$1:$N$45</definedName>
    <definedName name="_xlnm.Print_Area" localSheetId="42">'Tabelle 26'!$A$1:$E$27</definedName>
    <definedName name="_xlnm.Print_Area" localSheetId="43">'Tabelle 27'!$A$1:$E$27</definedName>
    <definedName name="_xlnm.Print_Area" localSheetId="44">'Tabelle 28'!$A$1:$E$27</definedName>
    <definedName name="_xlnm.Print_Area" localSheetId="45">'Tabelle 29'!$A$1:$AL$48</definedName>
    <definedName name="_xlnm.Print_Area" localSheetId="11">'Tabelle 3'!$A$1:$N$45</definedName>
    <definedName name="_xlnm.Print_Area" localSheetId="46">'Tabelle 30'!$A$1:$R$28</definedName>
    <definedName name="_xlnm.Print_Area" localSheetId="47">'Tabelle 31'!$A$1:$J$27</definedName>
    <definedName name="_xlnm.Print_Area" localSheetId="48">'Tabelle 32'!$A$1:$J$26</definedName>
    <definedName name="_xlnm.Print_Area" localSheetId="50">'Tabelle 34'!$A$1:$K$34</definedName>
    <definedName name="_xlnm.Print_Area" localSheetId="51">'Tabelle 35'!$A$1:$U$36</definedName>
    <definedName name="_xlnm.Print_Area" localSheetId="52">'Tabelle 36'!$A$1:$Z$34</definedName>
    <definedName name="_xlnm.Print_Area" localSheetId="53">'Tabelle 37'!$A$1:$Z$36</definedName>
    <definedName name="_xlnm.Print_Area" localSheetId="12">'Tabelle 4'!$A$1:$T$47</definedName>
    <definedName name="_xlnm.Print_Area" localSheetId="13">'Tabelle 5'!$A$1:$O$45</definedName>
    <definedName name="_xlnm.Print_Area" localSheetId="14">'Tabelle 6'!$A$1:$G$43</definedName>
    <definedName name="_xlnm.Print_Area" localSheetId="15">'Tabelle 7'!$A$1:$R$44</definedName>
    <definedName name="_xlnm.Print_Area" localSheetId="16">'Tabelle 8'!$A$1:$Z$45</definedName>
    <definedName name="_xlnm.Print_Area" localSheetId="17">'Tabelle 8.1'!$A$1:$T$47</definedName>
    <definedName name="_xlnm.Print_Area" localSheetId="18">'Tabelle 8.2'!$A$1:$AA$45</definedName>
    <definedName name="_xlnm.Print_Area" localSheetId="19">'Tabelle 8.3'!$A$1:$AA$45</definedName>
    <definedName name="_xlnm.Print_Area" localSheetId="20">'Tabelle 8.4'!$A$1:$AA$45</definedName>
    <definedName name="_xlnm.Print_Area" localSheetId="21">'Tabelle 8.4.1'!$A$1:$AA$45</definedName>
    <definedName name="_xlnm.Print_Area" localSheetId="22">'Tabelle 8.5'!$A$1:$AA$45</definedName>
    <definedName name="_xlnm.Print_Area" localSheetId="23">'Tabelle 9'!$A$1:$K$112</definedName>
    <definedName name="_xlnm.Print_Area" localSheetId="24">'Tabelle 9.1'!$A$1:$N$46</definedName>
    <definedName name="_xlnm.Print_Area" localSheetId="3">Tabelle1!$A$1:$N$44</definedName>
    <definedName name="_xlnm.Print_Area" localSheetId="1">Vorblatt!$A$1:$G$26</definedName>
    <definedName name="_xlnm.Print_Titles" localSheetId="23">'Tabelle 9'!$1:$2</definedName>
    <definedName name="qms_rang_sortiert">#REF!</definedName>
    <definedName name="qms_sortiert">#REF!</definedName>
    <definedName name="Zeit_B">OFFSET(#REF!,3,0,COUNT(#REF!))</definedName>
    <definedName name="Zeit_K">OFFSET(#REF!,3,0,COUNT(#REF!))</definedName>
    <definedName name="Zeit_U">OFFSET(#REF!,3,0,COUNT(#REF!))</definedName>
    <definedName name="Zeit1_Jahr">OFFSET(#REF!,7,0,COUNT(#REF!))</definedName>
    <definedName name="Zeit1_S18">OFFSET(#REF!,7,0,COUNT(#REF!))</definedName>
    <definedName name="Zeit1_S5">OFFSET(#REF!,7,0,COUNT(#REF!))</definedName>
    <definedName name="Zeit1_S55">OFFSET(#REF!,7,0,COUNT(#REF!))</definedName>
    <definedName name="Zeit1_S56">OFFSET(#REF!,7,0,COUNT(#REF!))</definedName>
    <definedName name="Zeit1_S57">OFFSET(#REF!,7,0,COUNT(#REF!))</definedName>
    <definedName name="Zeit1_S9">OFFSET(#REF!,7,0,COUNT(#REF!))</definedName>
    <definedName name="Zeit2_S26">OFFSET(#REF!,7,0,COUNT(#REF!))</definedName>
    <definedName name="Zeit2_S28">OFFSET(#REF!,7,0,COUNT(#REF!))</definedName>
    <definedName name="Zeit2_S30">OFFSET(#REF!,7,0,COUNT(#REF!))</definedName>
    <definedName name="Zeit2_S32">OFFSET(#REF!,7,0,COUNT(#REF!))</definedName>
    <definedName name="Zeit2_S34">OFFSET(#REF!,7,0,COUNT(#REF!))</definedName>
    <definedName name="Zeit2_S36">OFFSET(#REF!,7,0,COUNT(#REF!))</definedName>
    <definedName name="ZeitJahr">OFFSET(#REF!,3,0,COUNT(#REF!))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8" i="176" l="1"/>
  <c r="Q1" i="169"/>
  <c r="A1" i="169"/>
  <c r="A26" i="176"/>
  <c r="A29" i="171"/>
  <c r="I29" i="171" s="1"/>
  <c r="A36" i="175"/>
  <c r="A34" i="175"/>
  <c r="A33" i="175"/>
  <c r="A1" i="175"/>
  <c r="A34" i="174"/>
  <c r="A32" i="174"/>
  <c r="A31" i="174"/>
  <c r="A1" i="174"/>
  <c r="A67" i="176" s="1"/>
  <c r="A36" i="173"/>
  <c r="A34" i="173"/>
  <c r="A33" i="173"/>
  <c r="A1" i="173"/>
  <c r="A66" i="176" s="1"/>
  <c r="A34" i="172"/>
  <c r="A32" i="172"/>
  <c r="A31" i="172"/>
  <c r="A1" i="172"/>
  <c r="A65" i="176" s="1"/>
  <c r="T34" i="171"/>
  <c r="I34" i="171"/>
  <c r="T32" i="171"/>
  <c r="I32" i="171"/>
  <c r="T31" i="171"/>
  <c r="I31" i="171"/>
  <c r="A1" i="171"/>
  <c r="A64" i="176" s="1"/>
  <c r="A42" i="105"/>
  <c r="A26" i="146"/>
  <c r="A24" i="146"/>
  <c r="A23" i="146"/>
  <c r="A27" i="145"/>
  <c r="A25" i="145"/>
  <c r="A24" i="145"/>
  <c r="A28" i="144"/>
  <c r="A26" i="144"/>
  <c r="A25" i="144"/>
  <c r="AC48" i="143"/>
  <c r="AC46" i="143"/>
  <c r="AC45" i="143"/>
  <c r="T48" i="143"/>
  <c r="T46" i="143"/>
  <c r="T45" i="143"/>
  <c r="K48" i="143"/>
  <c r="K46" i="143"/>
  <c r="K45" i="143"/>
  <c r="A48" i="143"/>
  <c r="A46" i="143"/>
  <c r="A45" i="143"/>
  <c r="A27" i="142"/>
  <c r="A25" i="142"/>
  <c r="A24" i="142"/>
  <c r="A27" i="141"/>
  <c r="A25" i="141"/>
  <c r="A24" i="141"/>
  <c r="A27" i="140"/>
  <c r="A25" i="140"/>
  <c r="A24" i="140"/>
  <c r="A45" i="139"/>
  <c r="A43" i="139"/>
  <c r="A42" i="139"/>
  <c r="A27" i="138"/>
  <c r="A25" i="138"/>
  <c r="A24" i="138"/>
  <c r="A46" i="137"/>
  <c r="A44" i="137"/>
  <c r="A43" i="137"/>
  <c r="K45" i="136"/>
  <c r="K43" i="136"/>
  <c r="K42" i="136"/>
  <c r="A45" i="136"/>
  <c r="A43" i="136"/>
  <c r="A42" i="136"/>
  <c r="Q45" i="169"/>
  <c r="Q43" i="169"/>
  <c r="Q42" i="169"/>
  <c r="A45" i="169"/>
  <c r="A43" i="169"/>
  <c r="A42" i="169"/>
  <c r="N45" i="135"/>
  <c r="N43" i="135"/>
  <c r="N42" i="135"/>
  <c r="A45" i="135"/>
  <c r="A43" i="135"/>
  <c r="A42" i="135"/>
  <c r="R45" i="134"/>
  <c r="R43" i="134"/>
  <c r="R42" i="134"/>
  <c r="A45" i="134"/>
  <c r="A43" i="134"/>
  <c r="A42" i="134"/>
  <c r="N45" i="133"/>
  <c r="N43" i="133"/>
  <c r="N42" i="133"/>
  <c r="A45" i="133"/>
  <c r="A43" i="133"/>
  <c r="A42" i="133"/>
  <c r="A47" i="132"/>
  <c r="A45" i="132"/>
  <c r="A44" i="132"/>
  <c r="N45" i="131"/>
  <c r="N43" i="131"/>
  <c r="N42" i="131"/>
  <c r="A45" i="131"/>
  <c r="A43" i="131"/>
  <c r="A42" i="131"/>
  <c r="A27" i="129"/>
  <c r="A25" i="129"/>
  <c r="A24" i="129"/>
  <c r="I45" i="130"/>
  <c r="I43" i="130"/>
  <c r="I42" i="130"/>
  <c r="A45" i="130"/>
  <c r="A43" i="130"/>
  <c r="A42" i="130"/>
  <c r="AT28" i="128"/>
  <c r="AT26" i="128"/>
  <c r="AT25" i="128"/>
  <c r="AF28" i="128"/>
  <c r="AF26" i="128"/>
  <c r="AF25" i="128"/>
  <c r="R28" i="128"/>
  <c r="R26" i="128"/>
  <c r="R25" i="128"/>
  <c r="A28" i="128"/>
  <c r="A26" i="128"/>
  <c r="A25" i="128"/>
  <c r="P28" i="127"/>
  <c r="P26" i="127"/>
  <c r="P25" i="127"/>
  <c r="A28" i="127"/>
  <c r="A26" i="127"/>
  <c r="A25" i="127"/>
  <c r="A26" i="126"/>
  <c r="A24" i="126"/>
  <c r="A23" i="126"/>
  <c r="AC45" i="125"/>
  <c r="AC43" i="125"/>
  <c r="AC42" i="125"/>
  <c r="Q45" i="125"/>
  <c r="Q43" i="125"/>
  <c r="Q42" i="125"/>
  <c r="A45" i="125"/>
  <c r="A43" i="125"/>
  <c r="A42" i="125"/>
  <c r="A27" i="124"/>
  <c r="A25" i="124"/>
  <c r="A24" i="124"/>
  <c r="A46" i="123"/>
  <c r="A44" i="123"/>
  <c r="A43" i="123"/>
  <c r="A112" i="122"/>
  <c r="A110" i="122"/>
  <c r="A109" i="122"/>
  <c r="N45" i="121"/>
  <c r="N43" i="121"/>
  <c r="N42" i="121"/>
  <c r="A45" i="121"/>
  <c r="A43" i="121"/>
  <c r="A42" i="121"/>
  <c r="N45" i="168"/>
  <c r="N43" i="168"/>
  <c r="N42" i="168"/>
  <c r="A45" i="168"/>
  <c r="A43" i="168"/>
  <c r="A42" i="168"/>
  <c r="N45" i="120"/>
  <c r="N43" i="120"/>
  <c r="N42" i="120"/>
  <c r="A45" i="120"/>
  <c r="A43" i="120"/>
  <c r="A42" i="120"/>
  <c r="N45" i="119"/>
  <c r="N43" i="119"/>
  <c r="N42" i="119"/>
  <c r="A45" i="119"/>
  <c r="A43" i="119"/>
  <c r="A42" i="119"/>
  <c r="N45" i="118"/>
  <c r="N43" i="118"/>
  <c r="N42" i="118"/>
  <c r="A45" i="118"/>
  <c r="A43" i="118"/>
  <c r="A42" i="118"/>
  <c r="A47" i="117"/>
  <c r="A45" i="117"/>
  <c r="A44" i="117"/>
  <c r="N45" i="116"/>
  <c r="N43" i="116"/>
  <c r="N42" i="116"/>
  <c r="A45" i="116"/>
  <c r="A43" i="116"/>
  <c r="A42" i="116"/>
  <c r="A44" i="115"/>
  <c r="A42" i="115"/>
  <c r="A41" i="115"/>
  <c r="A43" i="114"/>
  <c r="A41" i="114"/>
  <c r="A40" i="114"/>
  <c r="A45" i="113"/>
  <c r="A43" i="113"/>
  <c r="A42" i="113"/>
  <c r="A47" i="112"/>
  <c r="A45" i="112"/>
  <c r="A44" i="112"/>
  <c r="A45" i="111"/>
  <c r="A43" i="111"/>
  <c r="A42" i="111"/>
  <c r="A45" i="110"/>
  <c r="A43" i="110"/>
  <c r="A42" i="110"/>
  <c r="A45" i="109"/>
  <c r="A43" i="109"/>
  <c r="A42" i="109"/>
  <c r="A45" i="108"/>
  <c r="A43" i="108"/>
  <c r="A42" i="108"/>
  <c r="M46" i="107"/>
  <c r="M44" i="107"/>
  <c r="M43" i="107"/>
  <c r="A46" i="107"/>
  <c r="A44" i="107"/>
  <c r="A43" i="107"/>
  <c r="A45" i="106"/>
  <c r="A43" i="106"/>
  <c r="A42" i="106"/>
  <c r="AB46" i="107"/>
  <c r="AB44" i="107"/>
  <c r="AB43" i="107"/>
  <c r="A45" i="105"/>
  <c r="A43" i="105"/>
  <c r="A43" i="77"/>
  <c r="A41" i="77"/>
  <c r="N1" i="168"/>
  <c r="A40" i="77"/>
  <c r="AC1" i="143"/>
  <c r="AF23" i="128"/>
  <c r="A9" i="170"/>
  <c r="A1" i="141"/>
  <c r="A52" i="176" s="1"/>
  <c r="A1" i="145"/>
  <c r="A60" i="176" s="1"/>
  <c r="A1" i="136"/>
  <c r="A47" i="176" s="1"/>
  <c r="A1" i="142"/>
  <c r="A55" i="176" s="1"/>
  <c r="A40" i="169"/>
  <c r="A1" i="139"/>
  <c r="A50" i="176" s="1"/>
  <c r="A1" i="138"/>
  <c r="A49" i="176" s="1"/>
  <c r="P1" i="127"/>
  <c r="A1" i="144"/>
  <c r="A57" i="176" s="1"/>
  <c r="A1" i="140"/>
  <c r="A51" i="176" s="1"/>
  <c r="Q40" i="169"/>
  <c r="K1" i="136"/>
  <c r="A1" i="143"/>
  <c r="A56" i="176" s="1"/>
  <c r="K1" i="143"/>
  <c r="T1" i="143"/>
  <c r="A44" i="176"/>
  <c r="A1" i="137"/>
  <c r="A48" i="176" s="1"/>
  <c r="A1" i="146"/>
  <c r="A61" i="176" s="1"/>
  <c r="A40" i="168"/>
  <c r="N40" i="168"/>
  <c r="A1" i="168"/>
  <c r="P23" i="127"/>
  <c r="A1" i="116"/>
  <c r="A21" i="176"/>
  <c r="A22" i="129"/>
  <c r="M41" i="107"/>
  <c r="A40" i="113"/>
  <c r="A40" i="118"/>
  <c r="A40" i="121"/>
  <c r="Q40" i="125"/>
  <c r="A40" i="133"/>
  <c r="A40" i="136"/>
  <c r="A22" i="142"/>
  <c r="A22" i="145"/>
  <c r="A39" i="1"/>
  <c r="A40" i="108"/>
  <c r="A38" i="114"/>
  <c r="N40" i="118"/>
  <c r="N40" i="121"/>
  <c r="AC40" i="125"/>
  <c r="A40" i="130"/>
  <c r="N40" i="133"/>
  <c r="K40" i="136"/>
  <c r="A22" i="141"/>
  <c r="A21" i="146"/>
  <c r="A38" i="77"/>
  <c r="AT23" i="128" s="1"/>
  <c r="A40" i="109"/>
  <c r="A39" i="115"/>
  <c r="A40" i="119"/>
  <c r="A107" i="122"/>
  <c r="A23" i="127"/>
  <c r="I40" i="130"/>
  <c r="R40" i="134"/>
  <c r="A41" i="137"/>
  <c r="A41" i="143"/>
  <c r="A40" i="105"/>
  <c r="A40" i="110"/>
  <c r="A40" i="116"/>
  <c r="N40" i="119"/>
  <c r="A41" i="123"/>
  <c r="A23" i="128"/>
  <c r="A40" i="131"/>
  <c r="A40" i="134"/>
  <c r="A40" i="139"/>
  <c r="K41" i="143"/>
  <c r="A40" i="106"/>
  <c r="A40" i="111"/>
  <c r="N40" i="116"/>
  <c r="A40" i="120"/>
  <c r="A21" i="124"/>
  <c r="R23" i="128"/>
  <c r="N40" i="131"/>
  <c r="N40" i="135"/>
  <c r="A22" i="138"/>
  <c r="T41" i="143"/>
  <c r="A41" i="107"/>
  <c r="A42" i="112"/>
  <c r="A41" i="117"/>
  <c r="N40" i="120"/>
  <c r="A40" i="125"/>
  <c r="A41" i="132"/>
  <c r="A40" i="135"/>
  <c r="A22" i="140"/>
  <c r="AC41" i="143"/>
  <c r="A1" i="106"/>
  <c r="A7" i="176" s="1"/>
  <c r="A1" i="125"/>
  <c r="A31" i="176" s="1"/>
  <c r="A1" i="133"/>
  <c r="A41" i="176" s="1"/>
  <c r="A1" i="122"/>
  <c r="A28" i="176" s="1"/>
  <c r="R1" i="134"/>
  <c r="AT1" i="128"/>
  <c r="A1" i="107"/>
  <c r="M1" i="107" s="1"/>
  <c r="AB1" i="107" s="1"/>
  <c r="A1" i="114"/>
  <c r="A18" i="176" s="1"/>
  <c r="A1" i="77"/>
  <c r="A5" i="176" s="1"/>
  <c r="A1" i="131"/>
  <c r="A39" i="176" s="1"/>
  <c r="A1" i="1"/>
  <c r="A4" i="176" s="1"/>
  <c r="A1" i="119"/>
  <c r="A24" i="176" s="1"/>
  <c r="A1" i="111"/>
  <c r="A12" i="176" s="1"/>
  <c r="A1" i="110"/>
  <c r="A11" i="176" s="1"/>
  <c r="N1" i="135"/>
  <c r="A1" i="130"/>
  <c r="A36" i="176" s="1"/>
  <c r="A1" i="120"/>
  <c r="A25" i="176" s="1"/>
  <c r="I1" i="130"/>
  <c r="AC1" i="125"/>
  <c r="A1" i="129"/>
  <c r="A35" i="176" s="1"/>
  <c r="N1" i="116"/>
  <c r="N1" i="118"/>
  <c r="A1" i="112"/>
  <c r="A16" i="176" s="1"/>
  <c r="A1" i="126"/>
  <c r="A32" i="176" s="1"/>
  <c r="A1" i="128"/>
  <c r="A34" i="176" s="1"/>
  <c r="N1" i="120"/>
  <c r="N1" i="133"/>
  <c r="N1" i="119"/>
  <c r="A1" i="124"/>
  <c r="A30" i="176" s="1"/>
  <c r="A1" i="109"/>
  <c r="A10" i="176" s="1"/>
  <c r="A1" i="123"/>
  <c r="A29" i="176" s="1"/>
  <c r="A1" i="117"/>
  <c r="A22" i="176" s="1"/>
  <c r="A1" i="108"/>
  <c r="A9" i="176" s="1"/>
  <c r="Q1" i="125"/>
  <c r="AF1" i="128"/>
  <c r="A1" i="134"/>
  <c r="A42" i="176" s="1"/>
  <c r="A1" i="132"/>
  <c r="A40" i="176" s="1"/>
  <c r="C3" i="1"/>
  <c r="A1" i="121"/>
  <c r="A27" i="176" s="1"/>
  <c r="A1" i="115"/>
  <c r="A13" i="176" s="1"/>
  <c r="N1" i="121"/>
  <c r="A1" i="135"/>
  <c r="A43" i="176" s="1"/>
  <c r="R1" i="128"/>
  <c r="A1" i="105"/>
  <c r="A6" i="176" s="1"/>
  <c r="A1" i="113"/>
  <c r="A17" i="176" s="1"/>
  <c r="A1" i="118"/>
  <c r="A23" i="176" s="1"/>
  <c r="A1" i="127"/>
  <c r="A33" i="176" s="1"/>
  <c r="N1" i="131"/>
  <c r="AB41" i="107"/>
  <c r="A29" i="174"/>
  <c r="T29" i="171"/>
  <c r="A29" i="175"/>
  <c r="A29" i="172"/>
  <c r="A29" i="173"/>
  <c r="A21" i="126" l="1"/>
  <c r="A23" i="144"/>
  <c r="A8" i="176"/>
</calcChain>
</file>

<file path=xl/sharedStrings.xml><?xml version="1.0" encoding="utf-8"?>
<sst xmlns="http://schemas.openxmlformats.org/spreadsheetml/2006/main" count="5968" uniqueCount="552">
  <si>
    <t>Einwohner</t>
  </si>
  <si>
    <t>Politik -
Gesellschaft -
Umwelt</t>
  </si>
  <si>
    <t>Kultur -
Gestalten</t>
  </si>
  <si>
    <t>Volkshochschulen</t>
  </si>
  <si>
    <t>Außenstellen</t>
  </si>
  <si>
    <t>Rechtsträger</t>
  </si>
  <si>
    <t>Anzahl</t>
  </si>
  <si>
    <t>davon haupt-beruflich geleitet</t>
  </si>
  <si>
    <t>Zweck-verband</t>
  </si>
  <si>
    <t xml:space="preserve"> </t>
  </si>
  <si>
    <t>davon unbefristet</t>
  </si>
  <si>
    <t>davon befristet</t>
  </si>
  <si>
    <t>Land</t>
  </si>
  <si>
    <t>davon</t>
  </si>
  <si>
    <t>EU-Mittel</t>
  </si>
  <si>
    <t>davon für</t>
  </si>
  <si>
    <t>Kurse</t>
  </si>
  <si>
    <t>Unter- richts- stunden</t>
  </si>
  <si>
    <t>Bele- gungen</t>
  </si>
  <si>
    <t>Gesundheit</t>
  </si>
  <si>
    <t>Sprachen</t>
  </si>
  <si>
    <t>Belegungen</t>
  </si>
  <si>
    <t>Bundesmittel</t>
  </si>
  <si>
    <t>Gemeinden</t>
  </si>
  <si>
    <t>Insgesamt</t>
  </si>
  <si>
    <t>Öffentliche Zuschüsse von (institutionelle Förderung)</t>
  </si>
  <si>
    <t>Einnahmen aus Auftrags- und Projektmitteln</t>
  </si>
  <si>
    <t>Sonstige Einnahmen</t>
  </si>
  <si>
    <t>Kreis(en)</t>
  </si>
  <si>
    <t>SGB-Mittel</t>
  </si>
  <si>
    <t>davon kommunale Zuschüsse</t>
  </si>
  <si>
    <t>davon kommunale Umlagen</t>
  </si>
  <si>
    <t>Teilnahme-entgelte/ 
-gebühren</t>
  </si>
  <si>
    <t>Andere Auftrags- und Vertrags-maßnahmen</t>
  </si>
  <si>
    <t>Ausgaben insgesamt
(1.000 Euro)</t>
  </si>
  <si>
    <t>Lehr- und Lernmittel; Bibliothek</t>
  </si>
  <si>
    <t>Wirtschafts-personal</t>
  </si>
  <si>
    <t>Geschäfts-ausgaben; Beschaffung/ Unterhaltung von Geräten</t>
  </si>
  <si>
    <t>Schulabschlüsse - Studienzugang und -begleitung</t>
  </si>
  <si>
    <t>Grundbildung</t>
  </si>
  <si>
    <t>Unterrichts-stunden</t>
  </si>
  <si>
    <t>Honorare/ Reisekosten für freie Mitarbeitende (Kursleiter/ innen, Referent/ innen)</t>
  </si>
  <si>
    <t>AZAV</t>
  </si>
  <si>
    <t>DIN ISO 9000 ff</t>
  </si>
  <si>
    <t>EFQM</t>
  </si>
  <si>
    <t>LQW</t>
  </si>
  <si>
    <t>QES</t>
  </si>
  <si>
    <t>QVB</t>
  </si>
  <si>
    <t>IWIS</t>
  </si>
  <si>
    <t>Regionales/ Landes-weites Zertifikat/ Gütesiegel</t>
  </si>
  <si>
    <t>Nationales Zertifikat/ Gütesiegel</t>
  </si>
  <si>
    <t>Inter-nationales Zertifikat/ Gütesiegel</t>
  </si>
  <si>
    <t>Auftrags- und Vertragsmaßnahmen</t>
  </si>
  <si>
    <t>Kurse mit digitalen Lernangeboten</t>
  </si>
  <si>
    <t>davon (Programmbereiche)</t>
  </si>
  <si>
    <t>Auftrags- und Vertragsmaßnahmen insgesamt</t>
  </si>
  <si>
    <t>Berufsbezogene Kurse insgesamt</t>
  </si>
  <si>
    <t>Kurse mit digitalen Lerninhalten insgesamt</t>
  </si>
  <si>
    <t>Abschlussbezogene Kurse insgesamt</t>
  </si>
  <si>
    <t>Gebäude/ Räume; Miete/ Mietneben-kosten</t>
  </si>
  <si>
    <t>Ermäßigte Belegungen insgesamt</t>
  </si>
  <si>
    <t>BW</t>
  </si>
  <si>
    <t>BY</t>
  </si>
  <si>
    <t>BE</t>
  </si>
  <si>
    <t>BB</t>
  </si>
  <si>
    <t>HB</t>
  </si>
  <si>
    <t>HH</t>
  </si>
  <si>
    <t>HE</t>
  </si>
  <si>
    <t>MV</t>
  </si>
  <si>
    <t>NI</t>
  </si>
  <si>
    <t>NW</t>
  </si>
  <si>
    <t>RP</t>
  </si>
  <si>
    <t>SL</t>
  </si>
  <si>
    <t>SN</t>
  </si>
  <si>
    <t>ST</t>
  </si>
  <si>
    <t>SH</t>
  </si>
  <si>
    <t>TH</t>
  </si>
  <si>
    <t>Einnahmen und Zuschüsse insgesamt (1.000 Euro)</t>
  </si>
  <si>
    <t>davon ehrenamt-lich geleitet</t>
  </si>
  <si>
    <t>Landesmittel</t>
  </si>
  <si>
    <t>Kommunale Mittel</t>
  </si>
  <si>
    <t>Öffentlichkeits-arbeit/ Werbung</t>
  </si>
  <si>
    <t>Fremd- und Dienstleistun-gen (soweit nicht in anderen Positionen enthalten)</t>
  </si>
  <si>
    <t>Kreis</t>
  </si>
  <si>
    <t>Ge-meinde</t>
  </si>
  <si>
    <t>DEU</t>
  </si>
  <si>
    <t>davon neben-/ freiberuf-lich geleitet</t>
  </si>
  <si>
    <t>Programmbereich/Fachgebiet</t>
  </si>
  <si>
    <t>Unterrichtsstunden</t>
  </si>
  <si>
    <t>Politik - Gesellschaft - Umwelt</t>
  </si>
  <si>
    <t xml:space="preserve"> 1.00</t>
  </si>
  <si>
    <t>Fachgebietsübergreifende/ sonstige Kurse</t>
  </si>
  <si>
    <t xml:space="preserve"> 1.01</t>
  </si>
  <si>
    <t>Geschichte/ Zeitgeschichte</t>
  </si>
  <si>
    <t xml:space="preserve"> 1.02</t>
  </si>
  <si>
    <t>Politik/ bürgerschaftliches Engagement</t>
  </si>
  <si>
    <t xml:space="preserve"> 1.03</t>
  </si>
  <si>
    <t>Ökonomie/ Recht/ Finanzen</t>
  </si>
  <si>
    <t xml:space="preserve"> 1.04</t>
  </si>
  <si>
    <t>Globales Lernen/ Bildung für nachhaltige Entwicklung/ Umweltbildung und Verbraucherfragen</t>
  </si>
  <si>
    <t xml:space="preserve"> 1.05</t>
  </si>
  <si>
    <t>Pädagogik/ Erziehung/ Familie</t>
  </si>
  <si>
    <t xml:space="preserve"> 1.06</t>
  </si>
  <si>
    <t>Persönlichkeitsentwicklung/ Psychologie</t>
  </si>
  <si>
    <t xml:space="preserve"> 1.07</t>
  </si>
  <si>
    <t>Diversity/ Gender/ Interkulturalität</t>
  </si>
  <si>
    <t xml:space="preserve"> 1.08</t>
  </si>
  <si>
    <t>Philosophie/ Religion/ Ethik</t>
  </si>
  <si>
    <t xml:space="preserve"> 1.09</t>
  </si>
  <si>
    <t>Länder- und Heimatkunde/ Stadtkultur</t>
  </si>
  <si>
    <t xml:space="preserve"> 1.10</t>
  </si>
  <si>
    <t>Naturwissenschaften</t>
  </si>
  <si>
    <t xml:space="preserve"> 1.11</t>
  </si>
  <si>
    <t>Kultur - Gestalten</t>
  </si>
  <si>
    <t xml:space="preserve"> 2.00</t>
  </si>
  <si>
    <t xml:space="preserve"> 2.01</t>
  </si>
  <si>
    <t>Literatur (Theorie)</t>
  </si>
  <si>
    <t xml:space="preserve"> 2.02</t>
  </si>
  <si>
    <t>Literarische Praxis</t>
  </si>
  <si>
    <t xml:space="preserve"> 2.03</t>
  </si>
  <si>
    <t>Theater/ Tanz (Theorie)</t>
  </si>
  <si>
    <t xml:space="preserve"> 2.04</t>
  </si>
  <si>
    <t>Theaterpraxis/ Kleinkunst</t>
  </si>
  <si>
    <t xml:space="preserve"> 2.05</t>
  </si>
  <si>
    <t>Tanzpraxis</t>
  </si>
  <si>
    <t xml:space="preserve"> 2.06</t>
  </si>
  <si>
    <t>Kunst-/ Kulturgeschichte</t>
  </si>
  <si>
    <t xml:space="preserve"> 2.07</t>
  </si>
  <si>
    <t>Malen/ Zeichnen/ Drucktechnik</t>
  </si>
  <si>
    <t xml:space="preserve"> 2.08</t>
  </si>
  <si>
    <t>Plastisches Gestalten</t>
  </si>
  <si>
    <t xml:space="preserve"> 2.09</t>
  </si>
  <si>
    <t>Textiles Gestalten</t>
  </si>
  <si>
    <t xml:space="preserve"> 2.10</t>
  </si>
  <si>
    <t>Handwerk/ Kunsthandwerk</t>
  </si>
  <si>
    <t xml:space="preserve"> 2.11</t>
  </si>
  <si>
    <t>Foto-, Film-, Audio- und sonstige Medienpraxis</t>
  </si>
  <si>
    <t xml:space="preserve"> 2.12</t>
  </si>
  <si>
    <t>Musik (Theorie)</t>
  </si>
  <si>
    <t xml:space="preserve"> 2.13</t>
  </si>
  <si>
    <t>Musikalische Praxis</t>
  </si>
  <si>
    <t xml:space="preserve"> 3.00</t>
  </si>
  <si>
    <t xml:space="preserve"> 3.01</t>
  </si>
  <si>
    <t>Entspannung/ Stressbewältigung</t>
  </si>
  <si>
    <t xml:space="preserve"> 3.02</t>
  </si>
  <si>
    <t>Bewegung/ Fitness</t>
  </si>
  <si>
    <t xml:space="preserve"> 3.03</t>
  </si>
  <si>
    <t>Prävention/ Krankheit/ Gesundheit</t>
  </si>
  <si>
    <t xml:space="preserve"> 3.04</t>
  </si>
  <si>
    <t>Gesundheitspflege</t>
  </si>
  <si>
    <t xml:space="preserve"> 3.05</t>
  </si>
  <si>
    <t>Essen und Trinken/ Ernährung</t>
  </si>
  <si>
    <t xml:space="preserve"> 3.06</t>
  </si>
  <si>
    <t>Gesundheit und Psyche</t>
  </si>
  <si>
    <t xml:space="preserve"> 4.00</t>
  </si>
  <si>
    <t xml:space="preserve"> 4.01</t>
  </si>
  <si>
    <t>Arabisch</t>
  </si>
  <si>
    <t xml:space="preserve"> 4.02</t>
  </si>
  <si>
    <t>Chinesisch</t>
  </si>
  <si>
    <t xml:space="preserve"> 4.03</t>
  </si>
  <si>
    <t>Dänisch</t>
  </si>
  <si>
    <t xml:space="preserve"> 4.04</t>
  </si>
  <si>
    <t>Deutsch als Fremdsprache</t>
  </si>
  <si>
    <t>4.04 (1)</t>
  </si>
  <si>
    <t>4.04 (1a)</t>
  </si>
  <si>
    <t>4.04 (2)</t>
  </si>
  <si>
    <t xml:space="preserve"> 4.05</t>
  </si>
  <si>
    <t>Deutsch als Muttersprache</t>
  </si>
  <si>
    <t xml:space="preserve"> 4.06</t>
  </si>
  <si>
    <t>Englisch</t>
  </si>
  <si>
    <t xml:space="preserve"> 4.07</t>
  </si>
  <si>
    <t>Finnisch</t>
  </si>
  <si>
    <t xml:space="preserve"> 4.08</t>
  </si>
  <si>
    <t>Französisch</t>
  </si>
  <si>
    <t xml:space="preserve"> 4.09</t>
  </si>
  <si>
    <t>Italienisch</t>
  </si>
  <si>
    <t xml:space="preserve"> 4.10</t>
  </si>
  <si>
    <t>Japanisch</t>
  </si>
  <si>
    <t xml:space="preserve"> 4.11</t>
  </si>
  <si>
    <t>Latein</t>
  </si>
  <si>
    <t xml:space="preserve"> 4.12</t>
  </si>
  <si>
    <t>Neugriechisch</t>
  </si>
  <si>
    <t xml:space="preserve"> 4.13</t>
  </si>
  <si>
    <t>Neuhebräisch</t>
  </si>
  <si>
    <t xml:space="preserve"> 4.14</t>
  </si>
  <si>
    <t>Niederländisch</t>
  </si>
  <si>
    <t xml:space="preserve"> 4.15</t>
  </si>
  <si>
    <t>Norwegisch</t>
  </si>
  <si>
    <t xml:space="preserve"> 4.16</t>
  </si>
  <si>
    <t>Persisch</t>
  </si>
  <si>
    <t xml:space="preserve"> 4.17</t>
  </si>
  <si>
    <t>Polnisch</t>
  </si>
  <si>
    <t xml:space="preserve"> 4.18</t>
  </si>
  <si>
    <t>Portugiesisch</t>
  </si>
  <si>
    <t xml:space="preserve"> 4.19</t>
  </si>
  <si>
    <t>Russisch</t>
  </si>
  <si>
    <t xml:space="preserve"> 4.20</t>
  </si>
  <si>
    <t>Schwedisch</t>
  </si>
  <si>
    <t xml:space="preserve"> 4.21</t>
  </si>
  <si>
    <t>Bosnisch, Kroatisch, Serbisch</t>
  </si>
  <si>
    <t xml:space="preserve"> 4.22</t>
  </si>
  <si>
    <t>Spanisch</t>
  </si>
  <si>
    <t xml:space="preserve"> 4.23</t>
  </si>
  <si>
    <t>Tschechisch</t>
  </si>
  <si>
    <t xml:space="preserve"> 4.24</t>
  </si>
  <si>
    <t>Türkisch</t>
  </si>
  <si>
    <t xml:space="preserve"> 4.25</t>
  </si>
  <si>
    <t>Ungarisch</t>
  </si>
  <si>
    <t xml:space="preserve"> 4.26</t>
  </si>
  <si>
    <t>Andere Fremdsprachen</t>
  </si>
  <si>
    <t xml:space="preserve"> 4.27</t>
  </si>
  <si>
    <t>Deutsche Dialekte</t>
  </si>
  <si>
    <t xml:space="preserve"> 4.28</t>
  </si>
  <si>
    <t>Gebärdensprache</t>
  </si>
  <si>
    <t xml:space="preserve"> 5.00</t>
  </si>
  <si>
    <t xml:space="preserve"> 5.01</t>
  </si>
  <si>
    <t xml:space="preserve"> 5.02</t>
  </si>
  <si>
    <t xml:space="preserve"> 5.03</t>
  </si>
  <si>
    <t xml:space="preserve"> 5.04</t>
  </si>
  <si>
    <t>Kaufmännische Grund- und Fachlehrgänge/ Rechnungswesen</t>
  </si>
  <si>
    <t xml:space="preserve"> 5.05</t>
  </si>
  <si>
    <t>Technische Grund- und Fachlehrgänge</t>
  </si>
  <si>
    <t xml:space="preserve"> 5.06</t>
  </si>
  <si>
    <t xml:space="preserve"> 5.07</t>
  </si>
  <si>
    <t>Organisation/ Management</t>
  </si>
  <si>
    <t xml:space="preserve"> 5.08</t>
  </si>
  <si>
    <t>Branchenspezifische Fachlehrgänge</t>
  </si>
  <si>
    <t xml:space="preserve"> 6.00</t>
  </si>
  <si>
    <t xml:space="preserve"> 6.01</t>
  </si>
  <si>
    <t>Hauptschulabschluss</t>
  </si>
  <si>
    <t xml:space="preserve"> 6.02</t>
  </si>
  <si>
    <t>Realschulabschluss</t>
  </si>
  <si>
    <t xml:space="preserve"> 6.03</t>
  </si>
  <si>
    <t xml:space="preserve"> 6.04</t>
  </si>
  <si>
    <t xml:space="preserve"> 6.05</t>
  </si>
  <si>
    <t xml:space="preserve"> 6.06</t>
  </si>
  <si>
    <t xml:space="preserve"> 6.07</t>
  </si>
  <si>
    <t>Schulabschlussbezogene Einzelangebote/ Schulabschluss- und Prüfungsvorbereitung</t>
  </si>
  <si>
    <t xml:space="preserve"> 6.08</t>
  </si>
  <si>
    <t>Studienvorbereitung und -begleitung</t>
  </si>
  <si>
    <t xml:space="preserve"> 7.00</t>
  </si>
  <si>
    <t xml:space="preserve"> 7.01</t>
  </si>
  <si>
    <t>Alphabetisierung</t>
  </si>
  <si>
    <t xml:space="preserve"> 7.02</t>
  </si>
  <si>
    <t>Rechnen</t>
  </si>
  <si>
    <t xml:space="preserve"> 7.03</t>
  </si>
  <si>
    <t>Erwerb von Alltagskompetenzen</t>
  </si>
  <si>
    <t>…davon für Migrant/inn/en</t>
  </si>
  <si>
    <t>7.04</t>
  </si>
  <si>
    <t>Berufliche Orientierung und Vorbereitung</t>
  </si>
  <si>
    <t>4.04 (1a) (Programmbereich Sprachen)</t>
  </si>
  <si>
    <t>4.04 (2) (Programmbereich Sprachen)</t>
  </si>
  <si>
    <t>7.01 (Programmbereich Grundbildung)</t>
  </si>
  <si>
    <t>Deutsch als Fremdsprache, Integrationskurse mit dem Schwerpunkt Alphabetisierung</t>
  </si>
  <si>
    <t>Deutsch als Fremdsprache mit dem Schwerpunkt Alphabetisierung (keine Integrationskurse)</t>
  </si>
  <si>
    <t>Programmbereich</t>
  </si>
  <si>
    <t>Einmal pro Woche</t>
  </si>
  <si>
    <t>Mehrmals pro Woche</t>
  </si>
  <si>
    <t>Tages-
kurs</t>
  </si>
  <si>
    <t>Abend-
kurs</t>
  </si>
  <si>
    <t>davon in Zusammenarbeit mit</t>
  </si>
  <si>
    <t>Hörfunk</t>
  </si>
  <si>
    <t>anderen Einrichtungen der Erwachsenenbildung</t>
  </si>
  <si>
    <t>Vereinen/ Initiativen</t>
  </si>
  <si>
    <t>Kultureinrichtungen</t>
  </si>
  <si>
    <t>Universitäten/ Forschungs- einrichtungen</t>
  </si>
  <si>
    <t>Ämtern/ Behörden</t>
  </si>
  <si>
    <t>sonstigen Einrichtungen</t>
  </si>
  <si>
    <t>Ältere</t>
  </si>
  <si>
    <t>Menschen mit Migrations-hintergrund</t>
  </si>
  <si>
    <t>Menschen 
mit 
Behinderung</t>
  </si>
  <si>
    <t>Frauen</t>
  </si>
  <si>
    <t>Männer</t>
  </si>
  <si>
    <t>Jugendliche</t>
  </si>
  <si>
    <t>Kinder</t>
  </si>
  <si>
    <t>Nach Geschlecht differenzierte Belegungen insgesamt</t>
  </si>
  <si>
    <t>Politik - 
Gesellschaft - 
Umwelt</t>
  </si>
  <si>
    <t>Kultur - 
Gestalten</t>
  </si>
  <si>
    <t>Anteil an allen Belegungen</t>
  </si>
  <si>
    <t>Nach Alter differenzierte Belegungen insgesamt</t>
  </si>
  <si>
    <t>Anteile der Altersgruppen in Programmbereichen</t>
  </si>
  <si>
    <t>unter 18</t>
  </si>
  <si>
    <t>18-24</t>
  </si>
  <si>
    <t>25-34</t>
  </si>
  <si>
    <t>35-49</t>
  </si>
  <si>
    <t>50-64</t>
  </si>
  <si>
    <t>65-74</t>
  </si>
  <si>
    <t>75 u. älter</t>
  </si>
  <si>
    <t>Anteile der Altersgruppen</t>
  </si>
  <si>
    <t>Programmbereiche</t>
  </si>
  <si>
    <t>Geschlecht</t>
  </si>
  <si>
    <t>Haupt- schulab- schluss</t>
  </si>
  <si>
    <t>Einzelveranstaltungen insgesamt</t>
  </si>
  <si>
    <t>Einzel-veranstal-tungen</t>
  </si>
  <si>
    <t>Unter-richts-stunden</t>
  </si>
  <si>
    <t>Einzelveranstaltungen mit digitalen Lernangeboten</t>
  </si>
  <si>
    <t>Teilnehmende</t>
  </si>
  <si>
    <t>Teilneh- mende</t>
  </si>
  <si>
    <t>Tage</t>
  </si>
  <si>
    <t>Dauer in Tagen</t>
  </si>
  <si>
    <t>Besucher/ innen</t>
  </si>
  <si>
    <t>Veran-staltungen</t>
  </si>
  <si>
    <t>Bele-gungen</t>
  </si>
  <si>
    <t>Integrations-kursberatung</t>
  </si>
  <si>
    <t>Bildungs- und Lern-beratung</t>
  </si>
  <si>
    <t>Beratungs-stunden (45 Min)</t>
  </si>
  <si>
    <t>Beratene</t>
  </si>
  <si>
    <t>Maßnahmen zur Vermittlung in Arbeit</t>
  </si>
  <si>
    <t>Sozialpädagogische Betreuung von Weiterbildungs-teilnehmer/innen/n</t>
  </si>
  <si>
    <t>Anzahl Kurse, Gruppen</t>
  </si>
  <si>
    <t>Teilnahme-fälle</t>
  </si>
  <si>
    <t>Betreuungs-stunden</t>
  </si>
  <si>
    <t>Maßnahmen der Lernförderung</t>
  </si>
  <si>
    <t>Teilnahmefälle</t>
  </si>
  <si>
    <t>Selbstlernzentren/ Lern-Cafés</t>
  </si>
  <si>
    <t>Finanzierung</t>
  </si>
  <si>
    <t>Angebot</t>
  </si>
  <si>
    <t>Finanzierung (€) pro Einwohner</t>
  </si>
  <si>
    <t>Landeszuschüsse (€) pro Einwohner</t>
  </si>
  <si>
    <t>Kommunale Zuschüsse (€) pro Einwohner</t>
  </si>
  <si>
    <t>Weiterbildungsdichte in Kursen (Unterrichtsstunden pro 1.000 Einwohner)</t>
  </si>
  <si>
    <t>Versorgungsgrad für das Gesamtangebot (Unterrichtsstunden in Kursen, Einzelveranstaltungen, Studienfahrten, Studienreisen) (Unterrichtsstunden pro 1.000 Einwohner)</t>
  </si>
  <si>
    <t>Jahr</t>
  </si>
  <si>
    <t>Hauptberufliches pädagogisches Personal</t>
  </si>
  <si>
    <t>Einzelveranstaltungen</t>
  </si>
  <si>
    <t>Qualifikationen für das Arbeitsleben - IT - Organisation/Management</t>
  </si>
  <si>
    <t>Anzahl Mitglieder in Landes-verbänden</t>
  </si>
  <si>
    <t>Eingetra-gener Verein</t>
  </si>
  <si>
    <t>GmbH, gGmbH oder sonstiger privater Träger</t>
  </si>
  <si>
    <t>Mit-arbeitenden-fortbildung</t>
  </si>
  <si>
    <t>Personenbezogen ermäßigte Belegungen</t>
  </si>
  <si>
    <t>Volkshoch-schulen mit mindestens einem extern zertifizierten Qualitäts-manage-mentsystem</t>
  </si>
  <si>
    <t>Volkshoch-schulen mit mindestens einem intern oder extern zertifizierten Qualitäts-manage-mentsystem</t>
  </si>
  <si>
    <t>Fachgebietsübergreifende/sonstige Kurse</t>
  </si>
  <si>
    <t>Einmalige Tages-veranstaltung</t>
  </si>
  <si>
    <t>Einmaliger Mehrtages-/ Wochenkurs</t>
  </si>
  <si>
    <t>Analphabet/ inn/en</t>
  </si>
  <si>
    <t>Schulabschlüsse - Studienzugang und
-begleitung</t>
  </si>
  <si>
    <t>Realschul-abschluss/ erweiterter Sekundar-abschluss/ Fach-schulreife</t>
  </si>
  <si>
    <t>Fachhoch-schulreife/ Fach-oberschul-abschluss</t>
  </si>
  <si>
    <t>Abitur/ allgemeine Hoch-schulreife</t>
  </si>
  <si>
    <t>Hochschul-zugang ohne Abitur</t>
  </si>
  <si>
    <t>Teil-nehmende</t>
  </si>
  <si>
    <t>Einzel-veran-staltungen</t>
  </si>
  <si>
    <t>Beratungsstunden</t>
  </si>
  <si>
    <t>Veran-staltungen für Weiter-bildungs-personal</t>
  </si>
  <si>
    <t>Bele-gungen/ Kurs</t>
  </si>
  <si>
    <t xml:space="preserve">Insgesamt </t>
  </si>
  <si>
    <t>Kompetenz- und Potenzialanalysen</t>
  </si>
  <si>
    <t>Qualifikationen für das Arbeitsleben - IT - Organisation/ Management</t>
  </si>
  <si>
    <t>Deutschtest für Zuwanderer (BAMF-Prüfung)</t>
  </si>
  <si>
    <t>Fachhochschulreife/ Fachoberschulabschluss</t>
  </si>
  <si>
    <t>Abitur/ allgemeine Hochschulreife</t>
  </si>
  <si>
    <t>Hochschulzugang ohne Abitur</t>
  </si>
  <si>
    <t>Kursbezogen ermäßigte Belegungen</t>
  </si>
  <si>
    <t xml:space="preserve"> LV-VHS</t>
  </si>
  <si>
    <t>Andere(s), extern zertifi-zierte(s) Qualitäts-manage-ment-system(e)</t>
  </si>
  <si>
    <t>Verfahren zur Selbst-evaluation/ interne(s) Qualitäts-manage-ment-system(e)</t>
  </si>
  <si>
    <t>Kein Qualitäts-manage-ment-system</t>
  </si>
  <si>
    <t>Schulabschlüsse - Studienzugang und 
-begleitung</t>
  </si>
  <si>
    <t>IT-/ Medien-Grundlagen/ allg. Anwendungen</t>
  </si>
  <si>
    <t>Kaufmännische IT-/ Medienanwendungen</t>
  </si>
  <si>
    <t>Technische IT-/ Medienanwendungen</t>
  </si>
  <si>
    <t>Kommunikation/ Medien</t>
  </si>
  <si>
    <t>Softskills/ Bewerbungstrainings</t>
  </si>
  <si>
    <t>Ein-/ mehrmaliger Wochen-endkurs</t>
  </si>
  <si>
    <t>Agentur für Arbeit (nur individuelle Förderung)</t>
  </si>
  <si>
    <t>Fernsehen/ Online-Medien</t>
  </si>
  <si>
    <t>Unternehmen/ Betrieben (keine Auftrags-/ Vertragsmaßnahmen)</t>
  </si>
  <si>
    <t>Schulen und vorschulischen Bildungseinrichtungen</t>
  </si>
  <si>
    <t>sonstige externe Institutionen (ohne Sprach-prüfungen)</t>
  </si>
  <si>
    <t>Sprach-prüfungen externer Anbieter</t>
  </si>
  <si>
    <t>Studien- fahrten/
-reisen</t>
  </si>
  <si>
    <t>…darunter Integrationskurse</t>
  </si>
  <si>
    <t>…darunter Integrationskurse mit dem Schwerpunkt Alphabetisierung</t>
  </si>
  <si>
    <t>…darunter mit dem Schwerpunkt Alphabetisierung (keine Integrationskurse)</t>
  </si>
  <si>
    <t>darunter Frauen</t>
  </si>
  <si>
    <r>
      <t xml:space="preserve">darunter </t>
    </r>
    <r>
      <rPr>
        <b/>
        <vertAlign val="superscript"/>
        <sz val="9"/>
        <rFont val="Arial"/>
        <family val="2"/>
      </rPr>
      <t>a</t>
    </r>
  </si>
  <si>
    <t>Versorgungsgrad für das offene Gesamtangebot ohne Integrationskurse (Unterrichtsstunden in Kursen, Einzelveranstaltungen, Studienfahrten, Studienreisen (Unterrichtsstunden pro 1.000 Einwohner)</t>
  </si>
  <si>
    <t>Weiterbildungsdichte für das offene Kursangebot ohne Integrationskurse    (Unterrichtsstunden pro 1.000 Einwohner)</t>
  </si>
  <si>
    <t>darunter BAMF-Mittel</t>
  </si>
  <si>
    <t>darunter sonstige Mittel zur Sprach-förderung</t>
  </si>
  <si>
    <t>darunter ESF-Mittel</t>
  </si>
  <si>
    <t>Sozialpädagogische Beratung</t>
  </si>
  <si>
    <r>
      <t xml:space="preserve">Insgesamt </t>
    </r>
    <r>
      <rPr>
        <vertAlign val="superscript"/>
        <sz val="9"/>
        <rFont val="Arial"/>
        <family val="2"/>
      </rPr>
      <t>a</t>
    </r>
  </si>
  <si>
    <r>
      <t xml:space="preserve">Zertifizierungen 
</t>
    </r>
    <r>
      <rPr>
        <sz val="9"/>
        <rFont val="Arial"/>
        <family val="2"/>
      </rPr>
      <t>(Weiterbildungseinrichtungen nach Nutzung von Qualitätsmanagementsystemen nach Ländern
Mehrfachnennungen möglich; Angaben in Prozent beziehen sich auf die Anzahl der Einrichtungen mit Meldungen zu institutionellen Daten)</t>
    </r>
  </si>
  <si>
    <t>davon (Fachgebiete)</t>
  </si>
  <si>
    <t>haupt-berufliches Personal (ohne Wirtschafts-personal)</t>
  </si>
  <si>
    <t>alle sonstigen Ausgaben</t>
  </si>
  <si>
    <t>berufsbezogene Kurse</t>
  </si>
  <si>
    <t>abschlussbezogene Kurse</t>
  </si>
  <si>
    <t>Sonstige Schulabschlüsse</t>
  </si>
  <si>
    <t>andere 
Adressaten-
gruppen</t>
  </si>
  <si>
    <t>berufsbezogene Einzelveranstaltungen</t>
  </si>
  <si>
    <t>davon nicht programmbereichsbezogene oder programmbereichsüber-greifende Veranstaltungen</t>
  </si>
  <si>
    <t>davon Veranstaltungen mit Bezug auf Tätigkeit für (Programmbereiche)</t>
  </si>
  <si>
    <t>darunter gesetzlich gefordert bzw. gefördert</t>
  </si>
  <si>
    <t>Allgemeine Betreuungsleistungen für Kinder; Bildung und Betreuung an Schulen</t>
  </si>
  <si>
    <t>Insgesamt (ohne Kurseinstufungs-beratung)</t>
  </si>
  <si>
    <t>Stellen (Vollzeitäquivalente) insgesamt</t>
  </si>
  <si>
    <t>hauptberufliches Verwaltungspersonal</t>
  </si>
  <si>
    <t>hauptberufliches Wirtschaftspersonal</t>
  </si>
  <si>
    <t>sonstiges hauptberufliches Personal</t>
  </si>
  <si>
    <t>hauptberufliches pädagogisches Personal</t>
  </si>
  <si>
    <t>hauptberufliche vhs-Leitung</t>
  </si>
  <si>
    <r>
      <rPr>
        <vertAlign val="superscript"/>
        <sz val="8"/>
        <rFont val="Arial"/>
        <family val="2"/>
      </rPr>
      <t>a</t>
    </r>
    <r>
      <rPr>
        <sz val="8"/>
        <rFont val="Arial"/>
        <family val="2"/>
      </rPr>
      <t xml:space="preserve"> Anmerkung: Für einen Kurs können mehrere dieser Merkmale gleichzeitig zutreffen.</t>
    </r>
  </si>
  <si>
    <r>
      <rPr>
        <vertAlign val="superscript"/>
        <sz val="8"/>
        <rFont val="Arial"/>
        <family val="2"/>
      </rPr>
      <t>a</t>
    </r>
    <r>
      <rPr>
        <sz val="8"/>
        <rFont val="Arial"/>
        <family val="2"/>
      </rPr>
      <t xml:space="preserve"> Summe der Kurse, die einer der vorhandenen Kategorien zugeordnet wurden.</t>
    </r>
  </si>
  <si>
    <r>
      <rPr>
        <vertAlign val="superscript"/>
        <sz val="8"/>
        <rFont val="Arial"/>
        <family val="2"/>
      </rPr>
      <t>a</t>
    </r>
    <r>
      <rPr>
        <sz val="8"/>
        <rFont val="Arial"/>
        <family val="2"/>
      </rPr>
      <t xml:space="preserve"> Für eine Einzelveranstaltung können mehrere dieser Merkmale gleichzeitig zutreffen.</t>
    </r>
  </si>
  <si>
    <r>
      <rPr>
        <vertAlign val="superscript"/>
        <sz val="8"/>
        <rFont val="Arial"/>
        <family val="2"/>
      </rPr>
      <t xml:space="preserve">a </t>
    </r>
    <r>
      <rPr>
        <sz val="8"/>
        <rFont val="Arial"/>
        <family val="2"/>
      </rPr>
      <t>Die Spalte „Insgesamt“ enthält auch alle Veranstaltungen für Weiterbildungspersonal.</t>
    </r>
  </si>
  <si>
    <r>
      <rPr>
        <vertAlign val="superscript"/>
        <sz val="8"/>
        <rFont val="Arial"/>
        <family val="2"/>
      </rPr>
      <t>b</t>
    </r>
    <r>
      <rPr>
        <sz val="8"/>
        <rFont val="Arial"/>
        <family val="2"/>
      </rPr>
      <t xml:space="preserve"> Programmbereiche ohne zugeordnete Veranstaltungen für Weiterbildungspersonal (siehe Tabelle 21). </t>
    </r>
  </si>
  <si>
    <t xml:space="preserve"> Stellen (Vollzeitäquivalente) insgesamt</t>
  </si>
  <si>
    <t>Leitungstätigkeit</t>
  </si>
  <si>
    <t>pädagogisch-planende Tätigkeit in der vhs</t>
  </si>
  <si>
    <t>andere Tätigkeit beim Träger (Personalunion)</t>
  </si>
  <si>
    <t>vhs in Stadt-staat</t>
  </si>
  <si>
    <t>vhs als Amt oder Teil eines Amts in kommunale Verwaltung eingegliedert</t>
  </si>
  <si>
    <t>vhs als Einrichtung ein gesonderter Teil der Verwaltung</t>
  </si>
  <si>
    <t>vhs als Einrichtung mit eigener Rechtsperson nur mittelbarer Teil der Verwaltung</t>
  </si>
  <si>
    <t>vhs in Trägerschaft einer kommunalen Gebietskörperschaft oder eines Stadtstaats insgesamt</t>
  </si>
  <si>
    <t>vorwiegend planende hauptberufliche pädagogische Mitarbeitende</t>
  </si>
  <si>
    <t>vorwiegend lehrende hauptberufliche pädagogische Mitarbeitende</t>
  </si>
  <si>
    <t>Programmassistenzen</t>
  </si>
  <si>
    <t>Weiterbildungslehrende</t>
  </si>
  <si>
    <t>Sozialpädagog/inn/en</t>
  </si>
  <si>
    <t>Bildungsberatende</t>
  </si>
  <si>
    <t>unbefristet</t>
  </si>
  <si>
    <t>befristet</t>
  </si>
  <si>
    <t xml:space="preserve"> Beschäftigungs-verhältnisse insgesamt</t>
  </si>
  <si>
    <t xml:space="preserve">neben-/ freiberufliche Leitungen von Kursen/Lehrgängen </t>
  </si>
  <si>
    <t>Vortragende in Einzelveranstaltungen und sonstiges neben-/ freiberufliches Personal</t>
  </si>
  <si>
    <t>ehrenamtliche Leitungen von Kursen/Lehrgängen</t>
  </si>
  <si>
    <t>sonstiges ehrenamtliches Personal</t>
  </si>
  <si>
    <t>nebenberufliche/ ehrenamtliche Leiter/innen von vhs</t>
  </si>
  <si>
    <t>Unterrichts- stunden</t>
  </si>
  <si>
    <t>Alphabetisierungskurse
 insgesamt</t>
  </si>
  <si>
    <t>Abend-kurs</t>
  </si>
  <si>
    <t>landeseinheit- liche vhs- Prüfungen</t>
  </si>
  <si>
    <t>sonst. vhs-Prüfungen</t>
  </si>
  <si>
    <t>Einbürgerungs-test</t>
  </si>
  <si>
    <t>Industrie- u. Handels-kammer/ Handwerks- kammer/ Berufs- verbände</t>
  </si>
  <si>
    <t>Unter-richts-stunden/ Kurs</t>
  </si>
  <si>
    <t>davon schulische Prüfungen</t>
  </si>
  <si>
    <t>insgesamt</t>
  </si>
  <si>
    <t xml:space="preserve">davon nicht-schulische Prüfungen </t>
  </si>
  <si>
    <t>Arbeitslose/ Arbeitsuchende</t>
  </si>
  <si>
    <r>
      <t>darunter</t>
    </r>
    <r>
      <rPr>
        <b/>
        <vertAlign val="superscript"/>
        <sz val="9"/>
        <rFont val="Arial"/>
        <family val="2"/>
      </rPr>
      <t>a</t>
    </r>
  </si>
  <si>
    <t>Pädagogische Betreuungsstunden</t>
  </si>
  <si>
    <r>
      <t>Insgesamt</t>
    </r>
    <r>
      <rPr>
        <b/>
        <vertAlign val="superscript"/>
        <sz val="10"/>
        <rFont val="Arial"/>
        <family val="2"/>
      </rPr>
      <t>a</t>
    </r>
  </si>
  <si>
    <r>
      <t>Programmbereiche</t>
    </r>
    <r>
      <rPr>
        <b/>
        <vertAlign val="superscript"/>
        <sz val="9"/>
        <rFont val="Arial"/>
        <family val="2"/>
      </rPr>
      <t>b</t>
    </r>
  </si>
  <si>
    <t>darunter reine Online-Kurse</t>
  </si>
  <si>
    <t>Online-Kurse insgesamt</t>
  </si>
  <si>
    <t>Anteile nach Programmbereichen</t>
  </si>
  <si>
    <t>divers /
ohne Angabe</t>
  </si>
  <si>
    <t>darunter reine Online-Angebote</t>
  </si>
  <si>
    <t>Vermittelte Teilnehmende bei digitalen Gemeinschafts-angeboten  insgesamt</t>
  </si>
  <si>
    <t>Vermittelte Teilnehmende an Kursen nach Programmbereichen</t>
  </si>
  <si>
    <t>Vermittelte Teilnehmende an Einzelveranstaltungen nach Programmbereichen</t>
  </si>
  <si>
    <t xml:space="preserve">ª Im Saarland machten Angebote, die im Rahmen des Aktionsprogramms „Aufholen nach Corona“ der Bundesregierung durchgeführt wurden, einen erheblichen Anteil der gemeldeten Kurse, </t>
  </si>
  <si>
    <t xml:space="preserve">  Unterrichtsstunden und Belegungen aus. </t>
  </si>
  <si>
    <t>anderer/n vhs</t>
  </si>
  <si>
    <t>Volkshochschul-Statistik</t>
  </si>
  <si>
    <t>Tabellen zur</t>
  </si>
  <si>
    <r>
      <rPr>
        <vertAlign val="superscript"/>
        <sz val="8"/>
        <rFont val="Arial"/>
        <family val="2"/>
      </rPr>
      <t>a</t>
    </r>
    <r>
      <rPr>
        <sz val="8"/>
        <rFont val="Arial"/>
        <family val="2"/>
      </rPr>
      <t xml:space="preserve"> In Rheinland-Pfalz machten Angebote, die im Rahmen des Aktionsprogramms „Aufholen nach Corona“ der Bundesregierung durchgeführt wurden, </t>
    </r>
  </si>
  <si>
    <t>Zertifikate der Telc</t>
  </si>
  <si>
    <t>Deutsch-Tests für den Beruf</t>
  </si>
  <si>
    <t>Nach Alter und Geschlecht differenzierte Belegungen insgesamt</t>
  </si>
  <si>
    <t>Kursein-stufungs-beratung</t>
  </si>
  <si>
    <t>…darunter Ausgaben für hauptberufliche Weiterbildungs-lehrende</t>
  </si>
  <si>
    <t>Informationen zu Änderungen/Korrekturen in den genutzten</t>
  </si>
  <si>
    <t xml:space="preserve">Basisdaten (Version 2.0.0) finden Sie </t>
  </si>
  <si>
    <t>hier.</t>
  </si>
  <si>
    <t>Datengrundlage: Deutsches Institut für Erwachsenenbildung DIE (2025). „Basisdaten Volkshochschul-Statistik (seit 2018)“</t>
  </si>
  <si>
    <t xml:space="preserve">(ZA6276; Version 2.0.0) [Data set]. GESIS, Köln. </t>
  </si>
  <si>
    <t xml:space="preserve">http://dx.doi.org/10.4232/1.14582 </t>
  </si>
  <si>
    <r>
      <rPr>
        <sz val="8"/>
        <rFont val="Arial"/>
        <family val="2"/>
      </rPr>
      <t xml:space="preserve">Die Tabellen stehen unter der Lizenz </t>
    </r>
    <r>
      <rPr>
        <u/>
        <sz val="8"/>
        <color indexed="12"/>
        <rFont val="Arial"/>
        <family val="2"/>
      </rPr>
      <t>CC BY-SA DEED 4.0.</t>
    </r>
  </si>
  <si>
    <t>Einzelveran-staltungen</t>
  </si>
  <si>
    <t>Einzelveran- staltungen</t>
  </si>
  <si>
    <t>Einzelveran- 
staltungen</t>
  </si>
  <si>
    <t>Einzelveran-
staltungen</t>
  </si>
  <si>
    <t>Veröffentlichung 1.0.0</t>
  </si>
  <si>
    <t xml:space="preserve">Diese Veröffentlichung basiert auf folgender Datengrundlage: Deutsches Institut für Erwachsenenbildung DIE (2025). „Basisdaten Volkshochschul-Statistik (seit 2018)“
(ZA6276; Version 2.0.0) [Data set]. GESIS, Köln. </t>
  </si>
  <si>
    <t>Berichtsjahr</t>
  </si>
  <si>
    <t>-</t>
  </si>
  <si>
    <t>Finanzierung (absolut)</t>
  </si>
  <si>
    <t>Finanzierung (Anteile)</t>
  </si>
  <si>
    <t>Einnahmen und 
 Zuschüsse in 1.000 EUR</t>
  </si>
  <si>
    <t>Ausgaben in 1.000 Euro</t>
  </si>
  <si>
    <t>Einnahmen und 
 Zuschüsse in 1000 EUR</t>
  </si>
  <si>
    <t xml:space="preserve">
Teilnah-
meentgelte/
-gebühren</t>
  </si>
  <si>
    <t xml:space="preserve">
Öffentliche Zuschüsse</t>
  </si>
  <si>
    <t xml:space="preserve">
Einnah-
men aus Auftrags-/ Projektmitteln</t>
  </si>
  <si>
    <t xml:space="preserve">
Sonstige 
Einnah-
men</t>
  </si>
  <si>
    <t>darunter Ausgaben für hauptberufliches Personal</t>
  </si>
  <si>
    <t>darunter Ausgaben für nebenberufliche/freiberufliche/ ehrenamtliche Mitarbeitende</t>
  </si>
  <si>
    <t>davon von
Kommunen/
Kreisen</t>
  </si>
  <si>
    <t>davon von
Ländern</t>
  </si>
  <si>
    <t>darunter Ausgaben für hauptberufliche Weiterbildungs-lehrende</t>
  </si>
  <si>
    <t>von
Kommunen</t>
  </si>
  <si>
    <t>von
Ländern</t>
  </si>
  <si>
    <t/>
  </si>
  <si>
    <t>Personal</t>
  </si>
  <si>
    <t>Hauptberufliches Personal (Stellen - Vollzeitäquivalente zum Stichtag 31.12. des Berichtsjahres)</t>
  </si>
  <si>
    <t>Neben- oder freiberufliches und ehrenamtliches Personal (Beschäftigungsverhältnisse)</t>
  </si>
  <si>
    <t>vhs-Leitung</t>
  </si>
  <si>
    <t>Hauptberufliches Verwaltungs-personal</t>
  </si>
  <si>
    <t>Sonstiges hauptberufliches Personal und Wirtschafts-personal</t>
  </si>
  <si>
    <t>Neben-/ frei-berufliche/ ehrenamtliche Leitungen von Kursen/ Lehrgängen</t>
  </si>
  <si>
    <t>Sonstiges neben-/ freiberufliches/ ehrenamtliches
Personal</t>
  </si>
  <si>
    <t>darunter hauptberufliche Weiterbildungs-lehrende</t>
  </si>
  <si>
    <t>Weiterbildungsveranstaltungen</t>
  </si>
  <si>
    <t>Weitere Leistungen</t>
  </si>
  <si>
    <t>Studienfahrten und Studienreisen</t>
  </si>
  <si>
    <t>Veranstaltungen für 
Weiterbildungspersonal</t>
  </si>
  <si>
    <t xml:space="preserve">Beratung </t>
  </si>
  <si>
    <t>Unterstützung bei der Vermittlung in Arbeit</t>
  </si>
  <si>
    <t>Lern-förderung</t>
  </si>
  <si>
    <t>Digitale
Lern-
infra-struktur</t>
  </si>
  <si>
    <t>Prüfungen (inkl. telc)</t>
  </si>
  <si>
    <t>Kompetenz-
 und Potential-analysen</t>
  </si>
  <si>
    <t>Beratungs-stunden (ohne Kursein-stufungs-beratungen)</t>
  </si>
  <si>
    <t>Beratungs-stunden</t>
  </si>
  <si>
    <t>Päda-gogische Betreuungs- stunden</t>
  </si>
  <si>
    <t>871.637ª</t>
  </si>
  <si>
    <t xml:space="preserve">  einen erheblichen Anteil der Betreuungsstunden aus. </t>
  </si>
  <si>
    <t>Kurse (Anteile)</t>
  </si>
  <si>
    <t>davon Programmbereiche</t>
  </si>
  <si>
    <t>Anteil Kurse</t>
  </si>
  <si>
    <t>Anteil Unterrichts-stunden</t>
  </si>
  <si>
    <t>Anteil Belegungen</t>
  </si>
  <si>
    <t>Kurse (Anteile) nach Kursmerkmalen</t>
  </si>
  <si>
    <t>…darunter Auftrags- / Vertragsmaßnahmen</t>
  </si>
  <si>
    <t>…darunter berufsbezogen</t>
  </si>
  <si>
    <t>...darunter mit digitalen Lernangeboten</t>
  </si>
  <si>
    <t xml:space="preserve">
…reine Online-Kurse unter Veranstaltungen mit digitalen Lernangeboten</t>
  </si>
  <si>
    <t>…darunter abschlussbezogen</t>
  </si>
  <si>
    <t>…darunter Kurse zur Alphabetisierung</t>
  </si>
  <si>
    <t>Anteil Bele-gungen</t>
  </si>
  <si>
    <t>434.583ª</t>
  </si>
  <si>
    <t>13.318.794ª</t>
  </si>
  <si>
    <t>4.187.693ª</t>
  </si>
  <si>
    <t>Verzeichnis der Tabellen</t>
  </si>
  <si>
    <t>Institutionelle Merkmale</t>
  </si>
  <si>
    <t>Kurse/Lehrgänge</t>
  </si>
  <si>
    <t>Weitere Veranstaltungsarten</t>
  </si>
  <si>
    <t>Gesamtübersicht und Strukturdaten</t>
  </si>
  <si>
    <t>Veränderungen zum Vorjahr</t>
  </si>
  <si>
    <t>Zeitreihen ab Revision der Statistik</t>
  </si>
  <si>
    <t>Vergütungen/ Aufwands-entschä-digungen für nebenberuf-liche/ ehrenamtliche vhs-Mitarbeitende</t>
  </si>
  <si>
    <t>Betreuung von Kindern von Weiterbildungs-teilnehmer/inne/n</t>
  </si>
  <si>
    <t>Öffentliche Mittel insgesamt (€) pro Einwohner</t>
  </si>
  <si>
    <t>darunter Ausgaben für nebenberufliche/ freiberufliche/ ehrenamtliche Mitarbeitende</t>
  </si>
  <si>
    <t>Betreuung; Leistungen für Schulen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</si>
</sst>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\ _€_-;\-* #,##0.00\ _€_-;_-* &quot;-&quot;??\ _€_-;_-@_-"/>
    <numFmt numFmtId="165" formatCode="_-* #,##0.00\ _D_M_-;\-* #,##0.00\ _D_M_-;_-* &quot;-&quot;??\ _D_M_-;_-@_-"/>
    <numFmt numFmtId="166" formatCode="0.0%"/>
    <numFmt numFmtId="167" formatCode="#,##0.0"/>
    <numFmt numFmtId="168" formatCode="#,##0_ ;\-#,##0\ "/>
    <numFmt numFmtId="169" formatCode="0.0%__"/>
  </numFmts>
  <fonts count="48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i/>
      <sz val="8"/>
      <name val="Arial"/>
      <family val="2"/>
    </font>
    <font>
      <i/>
      <sz val="10"/>
      <name val="Arial"/>
      <family val="2"/>
    </font>
    <font>
      <b/>
      <sz val="20"/>
      <name val="Arial"/>
      <family val="2"/>
    </font>
    <font>
      <sz val="36"/>
      <name val="Arial"/>
      <family val="2"/>
    </font>
    <font>
      <b/>
      <sz val="36"/>
      <name val="Arial"/>
      <family val="2"/>
    </font>
    <font>
      <vertAlign val="superscript"/>
      <sz val="9"/>
      <name val="Arial"/>
      <family val="2"/>
    </font>
    <font>
      <b/>
      <vertAlign val="superscript"/>
      <sz val="9"/>
      <name val="Arial"/>
      <family val="2"/>
    </font>
    <font>
      <b/>
      <vertAlign val="superscript"/>
      <sz val="10"/>
      <name val="Arial"/>
      <family val="2"/>
    </font>
    <font>
      <vertAlign val="superscript"/>
      <sz val="8"/>
      <name val="Arial"/>
      <family val="2"/>
    </font>
    <font>
      <u/>
      <sz val="8"/>
      <color indexed="12"/>
      <name val="Arial"/>
      <family val="2"/>
    </font>
    <font>
      <b/>
      <sz val="10"/>
      <name val="Arial Narrow"/>
      <family val="2"/>
    </font>
    <font>
      <b/>
      <sz val="26"/>
      <name val="Arial Narrow"/>
      <family val="2"/>
    </font>
    <font>
      <b/>
      <sz val="36"/>
      <name val="Arial Narrow"/>
      <family val="2"/>
    </font>
    <font>
      <u/>
      <sz val="8"/>
      <name val="Arial"/>
      <family val="2"/>
    </font>
    <font>
      <sz val="11"/>
      <name val="Aptos"/>
      <family val="2"/>
    </font>
    <font>
      <sz val="20"/>
      <name val="Arial Narrow"/>
      <family val="2"/>
    </font>
    <font>
      <b/>
      <sz val="18"/>
      <name val="Arial Narrow"/>
      <family val="2"/>
    </font>
    <font>
      <sz val="12"/>
      <name val="Arial Narrow"/>
      <family val="2"/>
    </font>
    <font>
      <i/>
      <sz val="12"/>
      <name val="Arial Narrow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sz val="11"/>
      <color theme="1"/>
      <name val="Arial"/>
      <family val="2"/>
    </font>
    <font>
      <sz val="36"/>
      <color rgb="FFFF0000"/>
      <name val="Arial"/>
      <family val="2"/>
    </font>
    <font>
      <b/>
      <sz val="14"/>
      <color rgb="FFFF0000"/>
      <name val="Arial"/>
      <family val="2"/>
    </font>
    <font>
      <sz val="8"/>
      <color rgb="FFFF0000"/>
      <name val="Arial"/>
      <family val="2"/>
    </font>
    <font>
      <sz val="8"/>
      <color theme="1"/>
      <name val="Arial"/>
      <family val="2"/>
    </font>
    <font>
      <sz val="10"/>
      <color theme="0" tint="-0.34998626667073579"/>
      <name val="Arial"/>
      <family val="2"/>
    </font>
    <font>
      <u/>
      <sz val="8"/>
      <color theme="10"/>
      <name val="Arial"/>
      <family val="2"/>
    </font>
    <font>
      <sz val="12"/>
      <color theme="1"/>
      <name val="Arial Narrow"/>
      <family val="2"/>
    </font>
    <font>
      <u/>
      <sz val="12"/>
      <color theme="10"/>
      <name val="Arial Narrow"/>
      <family val="2"/>
    </font>
    <font>
      <i/>
      <u/>
      <sz val="12"/>
      <color theme="10"/>
      <name val="Arial Narrow"/>
      <family val="2"/>
    </font>
    <font>
      <sz val="12"/>
      <color rgb="FF000000"/>
      <name val="Arial Narrow"/>
      <family val="2"/>
    </font>
    <font>
      <strike/>
      <sz val="12"/>
      <color rgb="FFFF0000"/>
      <name val="Arial Narrow"/>
      <family val="2"/>
    </font>
    <font>
      <sz val="11"/>
      <color rgb="FF000000"/>
      <name val="Arial Narrow"/>
      <family val="2"/>
    </font>
    <font>
      <b/>
      <sz val="9"/>
      <color theme="1"/>
      <name val="Arial"/>
      <family val="2"/>
    </font>
    <font>
      <b/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4F4FF"/>
        <bgColor indexed="64"/>
      </patternFill>
    </fill>
    <fill>
      <patternFill patternType="solid">
        <fgColor rgb="FFB8CCE4"/>
        <bgColor indexed="64"/>
      </patternFill>
    </fill>
  </fills>
  <borders count="116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9">
    <xf numFmtId="0" fontId="0" fillId="0" borderId="0"/>
    <xf numFmtId="165" fontId="1" fillId="0" borderId="0" applyFont="0" applyFill="0" applyBorder="0" applyAlignment="0" applyProtection="0"/>
    <xf numFmtId="164" fontId="31" fillId="0" borderId="0" applyFont="0" applyFill="0" applyBorder="0" applyAlignment="0" applyProtection="0"/>
    <xf numFmtId="0" fontId="32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31" fillId="0" borderId="0"/>
    <xf numFmtId="0" fontId="31" fillId="0" borderId="0"/>
    <xf numFmtId="0" fontId="1" fillId="0" borderId="0"/>
    <xf numFmtId="0" fontId="33" fillId="0" borderId="0"/>
  </cellStyleXfs>
  <cellXfs count="1169">
    <xf numFmtId="0" fontId="0" fillId="0" borderId="0" xfId="0"/>
    <xf numFmtId="0" fontId="2" fillId="0" borderId="0" xfId="0" applyFont="1" applyAlignment="1">
      <alignment horizontal="center"/>
    </xf>
    <xf numFmtId="166" fontId="3" fillId="0" borderId="0" xfId="0" applyNumberFormat="1" applyFont="1"/>
    <xf numFmtId="0" fontId="7" fillId="0" borderId="0" xfId="0" applyFont="1" applyAlignment="1">
      <alignment horizontal="left" vertical="top"/>
    </xf>
    <xf numFmtId="0" fontId="8" fillId="0" borderId="0" xfId="0" applyFont="1"/>
    <xf numFmtId="0" fontId="6" fillId="0" borderId="0" xfId="0" applyFont="1"/>
    <xf numFmtId="3" fontId="6" fillId="0" borderId="0" xfId="0" applyNumberFormat="1" applyFont="1"/>
    <xf numFmtId="166" fontId="3" fillId="0" borderId="1" xfId="1" applyNumberFormat="1" applyFont="1" applyBorder="1" applyAlignment="1">
      <alignment horizontal="right"/>
    </xf>
    <xf numFmtId="166" fontId="3" fillId="0" borderId="2" xfId="1" applyNumberFormat="1" applyFont="1" applyBorder="1" applyAlignment="1">
      <alignment horizontal="right"/>
    </xf>
    <xf numFmtId="0" fontId="1" fillId="0" borderId="0" xfId="0" applyFont="1"/>
    <xf numFmtId="167" fontId="2" fillId="0" borderId="3" xfId="1" applyNumberFormat="1" applyFont="1" applyBorder="1" applyAlignment="1">
      <alignment horizontal="right"/>
    </xf>
    <xf numFmtId="167" fontId="2" fillId="0" borderId="0" xfId="1" applyNumberFormat="1" applyFont="1" applyBorder="1" applyAlignment="1">
      <alignment horizontal="right"/>
    </xf>
    <xf numFmtId="166" fontId="3" fillId="0" borderId="3" xfId="1" applyNumberFormat="1" applyFont="1" applyBorder="1" applyAlignment="1">
      <alignment horizontal="right"/>
    </xf>
    <xf numFmtId="166" fontId="3" fillId="0" borderId="0" xfId="1" applyNumberFormat="1" applyFont="1" applyBorder="1" applyAlignment="1">
      <alignment horizontal="right"/>
    </xf>
    <xf numFmtId="167" fontId="9" fillId="0" borderId="4" xfId="1" applyNumberFormat="1" applyFont="1" applyBorder="1" applyAlignment="1">
      <alignment horizontal="right"/>
    </xf>
    <xf numFmtId="167" fontId="9" fillId="0" borderId="5" xfId="1" applyNumberFormat="1" applyFont="1" applyBorder="1" applyAlignment="1">
      <alignment horizontal="right"/>
    </xf>
    <xf numFmtId="166" fontId="3" fillId="0" borderId="6" xfId="1" applyNumberFormat="1" applyFont="1" applyBorder="1" applyAlignment="1">
      <alignment horizontal="right"/>
    </xf>
    <xf numFmtId="166" fontId="3" fillId="0" borderId="7" xfId="1" applyNumberFormat="1" applyFont="1" applyBorder="1" applyAlignment="1">
      <alignment horizontal="right"/>
    </xf>
    <xf numFmtId="0" fontId="6" fillId="0" borderId="0" xfId="0" applyFont="1" applyAlignment="1">
      <alignment vertical="center"/>
    </xf>
    <xf numFmtId="0" fontId="7" fillId="0" borderId="0" xfId="7" applyFont="1" applyAlignment="1">
      <alignment horizontal="left" vertical="top"/>
    </xf>
    <xf numFmtId="0" fontId="1" fillId="0" borderId="0" xfId="7"/>
    <xf numFmtId="3" fontId="1" fillId="0" borderId="0" xfId="7" applyNumberFormat="1"/>
    <xf numFmtId="166" fontId="3" fillId="0" borderId="0" xfId="7" applyNumberFormat="1" applyFont="1"/>
    <xf numFmtId="3" fontId="5" fillId="0" borderId="0" xfId="7" applyNumberFormat="1" applyFont="1" applyAlignment="1">
      <alignment horizontal="left" vertical="top" wrapText="1"/>
    </xf>
    <xf numFmtId="3" fontId="8" fillId="0" borderId="0" xfId="7" applyNumberFormat="1" applyFont="1"/>
    <xf numFmtId="166" fontId="3" fillId="0" borderId="8" xfId="7" applyNumberFormat="1" applyFont="1" applyBorder="1" applyAlignment="1">
      <alignment horizontal="right"/>
    </xf>
    <xf numFmtId="166" fontId="3" fillId="0" borderId="9" xfId="7" applyNumberFormat="1" applyFont="1" applyBorder="1" applyAlignment="1">
      <alignment horizontal="right"/>
    </xf>
    <xf numFmtId="0" fontId="8" fillId="0" borderId="0" xfId="7" applyFont="1"/>
    <xf numFmtId="0" fontId="11" fillId="0" borderId="0" xfId="7" applyFont="1"/>
    <xf numFmtId="166" fontId="3" fillId="0" borderId="10" xfId="7" applyNumberFormat="1" applyFont="1" applyBorder="1" applyAlignment="1">
      <alignment horizontal="right"/>
    </xf>
    <xf numFmtId="166" fontId="3" fillId="0" borderId="11" xfId="7" applyNumberFormat="1" applyFont="1" applyBorder="1" applyAlignment="1">
      <alignment horizontal="right"/>
    </xf>
    <xf numFmtId="0" fontId="1" fillId="0" borderId="0" xfId="7" applyAlignment="1">
      <alignment horizontal="center"/>
    </xf>
    <xf numFmtId="0" fontId="7" fillId="0" borderId="9" xfId="7" applyFont="1" applyBorder="1" applyAlignment="1">
      <alignment vertical="top"/>
    </xf>
    <xf numFmtId="0" fontId="7" fillId="0" borderId="12" xfId="7" applyFont="1" applyBorder="1" applyAlignment="1">
      <alignment vertical="top"/>
    </xf>
    <xf numFmtId="0" fontId="7" fillId="0" borderId="0" xfId="7" applyFont="1" applyAlignment="1">
      <alignment vertical="top" wrapText="1"/>
    </xf>
    <xf numFmtId="0" fontId="7" fillId="0" borderId="0" xfId="7" applyFont="1" applyAlignment="1">
      <alignment horizontal="left" vertical="top" wrapText="1"/>
    </xf>
    <xf numFmtId="0" fontId="2" fillId="0" borderId="0" xfId="7" applyFont="1" applyAlignment="1">
      <alignment horizontal="center"/>
    </xf>
    <xf numFmtId="1" fontId="1" fillId="0" borderId="0" xfId="7" applyNumberFormat="1"/>
    <xf numFmtId="0" fontId="7" fillId="0" borderId="0" xfId="7" applyFont="1" applyAlignment="1">
      <alignment wrapText="1"/>
    </xf>
    <xf numFmtId="166" fontId="3" fillId="0" borderId="1" xfId="7" applyNumberFormat="1" applyFont="1" applyBorder="1" applyAlignment="1">
      <alignment horizontal="right" vertical="top" wrapText="1"/>
    </xf>
    <xf numFmtId="0" fontId="5" fillId="0" borderId="0" xfId="7" applyFont="1" applyAlignment="1">
      <alignment horizontal="left" vertical="top"/>
    </xf>
    <xf numFmtId="9" fontId="3" fillId="0" borderId="2" xfId="7" applyNumberFormat="1" applyFont="1" applyBorder="1" applyAlignment="1">
      <alignment horizontal="right" vertical="top" wrapText="1"/>
    </xf>
    <xf numFmtId="9" fontId="3" fillId="0" borderId="1" xfId="7" applyNumberFormat="1" applyFont="1" applyBorder="1" applyAlignment="1">
      <alignment horizontal="right" vertical="top" wrapText="1"/>
    </xf>
    <xf numFmtId="166" fontId="3" fillId="0" borderId="2" xfId="7" applyNumberFormat="1" applyFont="1" applyBorder="1" applyAlignment="1">
      <alignment horizontal="right" vertical="top" wrapText="1"/>
    </xf>
    <xf numFmtId="166" fontId="3" fillId="0" borderId="13" xfId="7" applyNumberFormat="1" applyFont="1" applyBorder="1" applyAlignment="1">
      <alignment horizontal="right" vertical="top" wrapText="1"/>
    </xf>
    <xf numFmtId="3" fontId="11" fillId="0" borderId="0" xfId="7" applyNumberFormat="1" applyFont="1" applyAlignment="1">
      <alignment horizontal="right"/>
    </xf>
    <xf numFmtId="0" fontId="11" fillId="0" borderId="0" xfId="7" applyFont="1" applyAlignment="1">
      <alignment horizontal="right"/>
    </xf>
    <xf numFmtId="166" fontId="3" fillId="0" borderId="14" xfId="7" applyNumberFormat="1" applyFont="1" applyBorder="1" applyAlignment="1">
      <alignment horizontal="right" vertical="top" wrapText="1"/>
    </xf>
    <xf numFmtId="0" fontId="34" fillId="0" borderId="0" xfId="7" applyFont="1"/>
    <xf numFmtId="0" fontId="13" fillId="0" borderId="0" xfId="7" applyFont="1"/>
    <xf numFmtId="0" fontId="0" fillId="0" borderId="0" xfId="0" applyAlignment="1">
      <alignment vertical="center"/>
    </xf>
    <xf numFmtId="166" fontId="7" fillId="0" borderId="0" xfId="1" applyNumberFormat="1" applyFont="1" applyFill="1" applyBorder="1" applyAlignment="1">
      <alignment horizontal="left" vertical="top"/>
    </xf>
    <xf numFmtId="3" fontId="0" fillId="0" borderId="0" xfId="0" applyNumberFormat="1"/>
    <xf numFmtId="0" fontId="7" fillId="0" borderId="0" xfId="0" applyFont="1" applyAlignment="1">
      <alignment vertical="top" wrapText="1"/>
    </xf>
    <xf numFmtId="0" fontId="5" fillId="0" borderId="0" xfId="0" applyFont="1" applyAlignment="1">
      <alignment horizontal="left" vertical="top"/>
    </xf>
    <xf numFmtId="3" fontId="1" fillId="0" borderId="0" xfId="0" applyNumberFormat="1" applyFont="1"/>
    <xf numFmtId="3" fontId="11" fillId="0" borderId="0" xfId="0" applyNumberFormat="1" applyFont="1"/>
    <xf numFmtId="0" fontId="11" fillId="0" borderId="0" xfId="0" applyFont="1"/>
    <xf numFmtId="0" fontId="1" fillId="0" borderId="0" xfId="0" applyFont="1" applyAlignment="1">
      <alignment horizontal="center"/>
    </xf>
    <xf numFmtId="166" fontId="7" fillId="2" borderId="0" xfId="1" applyNumberFormat="1" applyFont="1" applyFill="1" applyBorder="1" applyAlignment="1">
      <alignment horizontal="left" vertical="top"/>
    </xf>
    <xf numFmtId="166" fontId="3" fillId="0" borderId="2" xfId="0" applyNumberFormat="1" applyFont="1" applyBorder="1" applyAlignment="1">
      <alignment horizontal="right" vertical="center" wrapText="1"/>
    </xf>
    <xf numFmtId="166" fontId="3" fillId="0" borderId="15" xfId="0" applyNumberFormat="1" applyFont="1" applyBorder="1" applyAlignment="1">
      <alignment horizontal="right" vertical="center" wrapText="1"/>
    </xf>
    <xf numFmtId="166" fontId="3" fillId="0" borderId="16" xfId="0" applyNumberFormat="1" applyFont="1" applyBorder="1" applyAlignment="1">
      <alignment horizontal="right" vertical="center" wrapText="1"/>
    </xf>
    <xf numFmtId="3" fontId="8" fillId="0" borderId="0" xfId="0" applyNumberFormat="1" applyFont="1"/>
    <xf numFmtId="166" fontId="3" fillId="0" borderId="1" xfId="0" applyNumberFormat="1" applyFont="1" applyBorder="1" applyAlignment="1">
      <alignment horizontal="right" vertical="center" wrapText="1"/>
    </xf>
    <xf numFmtId="166" fontId="3" fillId="0" borderId="17" xfId="0" applyNumberFormat="1" applyFont="1" applyBorder="1" applyAlignment="1">
      <alignment horizontal="right" vertical="center" wrapText="1"/>
    </xf>
    <xf numFmtId="166" fontId="3" fillId="0" borderId="18" xfId="0" applyNumberFormat="1" applyFont="1" applyBorder="1" applyAlignment="1">
      <alignment horizontal="right" vertical="center" wrapText="1"/>
    </xf>
    <xf numFmtId="3" fontId="9" fillId="0" borderId="19" xfId="0" applyNumberFormat="1" applyFont="1" applyBorder="1" applyAlignment="1">
      <alignment horizontal="right" vertical="center" wrapText="1"/>
    </xf>
    <xf numFmtId="3" fontId="2" fillId="0" borderId="5" xfId="0" applyNumberFormat="1" applyFont="1" applyBorder="1" applyAlignment="1">
      <alignment horizontal="right" wrapText="1"/>
    </xf>
    <xf numFmtId="168" fontId="2" fillId="0" borderId="5" xfId="1" applyNumberFormat="1" applyFont="1" applyBorder="1" applyAlignment="1">
      <alignment horizontal="right" wrapText="1"/>
    </xf>
    <xf numFmtId="3" fontId="9" fillId="0" borderId="20" xfId="0" applyNumberFormat="1" applyFont="1" applyBorder="1" applyAlignment="1">
      <alignment horizontal="right" vertical="center" wrapText="1"/>
    </xf>
    <xf numFmtId="3" fontId="2" fillId="0" borderId="0" xfId="0" applyNumberFormat="1" applyFont="1" applyAlignment="1">
      <alignment horizontal="right" wrapText="1"/>
    </xf>
    <xf numFmtId="168" fontId="2" fillId="0" borderId="0" xfId="1" applyNumberFormat="1" applyFont="1" applyBorder="1" applyAlignment="1">
      <alignment horizontal="right" wrapText="1"/>
    </xf>
    <xf numFmtId="0" fontId="13" fillId="0" borderId="0" xfId="0" applyFont="1"/>
    <xf numFmtId="0" fontId="34" fillId="0" borderId="0" xfId="0" applyFont="1"/>
    <xf numFmtId="0" fontId="14" fillId="0" borderId="0" xfId="0" applyFont="1"/>
    <xf numFmtId="3" fontId="5" fillId="0" borderId="21" xfId="7" applyNumberFormat="1" applyFont="1" applyBorder="1" applyAlignment="1">
      <alignment horizontal="left" vertical="center" wrapText="1"/>
    </xf>
    <xf numFmtId="3" fontId="5" fillId="0" borderId="22" xfId="0" applyNumberFormat="1" applyFont="1" applyBorder="1" applyAlignment="1">
      <alignment horizontal="left" vertical="center" wrapText="1"/>
    </xf>
    <xf numFmtId="3" fontId="2" fillId="0" borderId="0" xfId="0" applyNumberFormat="1" applyFont="1" applyAlignment="1">
      <alignment horizontal="right" vertical="center"/>
    </xf>
    <xf numFmtId="3" fontId="2" fillId="0" borderId="23" xfId="0" applyNumberFormat="1" applyFont="1" applyBorder="1" applyAlignment="1">
      <alignment horizontal="right" vertical="center"/>
    </xf>
    <xf numFmtId="166" fontId="3" fillId="0" borderId="1" xfId="0" applyNumberFormat="1" applyFont="1" applyBorder="1" applyAlignment="1">
      <alignment horizontal="right" vertical="center"/>
    </xf>
    <xf numFmtId="166" fontId="3" fillId="0" borderId="13" xfId="0" applyNumberFormat="1" applyFont="1" applyBorder="1" applyAlignment="1">
      <alignment horizontal="right" vertical="center"/>
    </xf>
    <xf numFmtId="3" fontId="2" fillId="0" borderId="3" xfId="1" applyNumberFormat="1" applyFont="1" applyBorder="1" applyAlignment="1">
      <alignment horizontal="right" vertical="center"/>
    </xf>
    <xf numFmtId="3" fontId="2" fillId="0" borderId="20" xfId="1" applyNumberFormat="1" applyFont="1" applyBorder="1" applyAlignment="1">
      <alignment horizontal="right" vertical="center"/>
    </xf>
    <xf numFmtId="3" fontId="2" fillId="0" borderId="24" xfId="0" applyNumberFormat="1" applyFont="1" applyBorder="1" applyAlignment="1">
      <alignment horizontal="right" vertical="center"/>
    </xf>
    <xf numFmtId="166" fontId="3" fillId="0" borderId="2" xfId="1" applyNumberFormat="1" applyFont="1" applyBorder="1" applyAlignment="1">
      <alignment horizontal="right" vertical="center"/>
    </xf>
    <xf numFmtId="166" fontId="3" fillId="0" borderId="13" xfId="1" applyNumberFormat="1" applyFont="1" applyBorder="1" applyAlignment="1">
      <alignment horizontal="right" vertical="center"/>
    </xf>
    <xf numFmtId="166" fontId="3" fillId="0" borderId="2" xfId="0" applyNumberFormat="1" applyFont="1" applyBorder="1" applyAlignment="1">
      <alignment horizontal="right" vertical="center"/>
    </xf>
    <xf numFmtId="166" fontId="3" fillId="0" borderId="14" xfId="0" applyNumberFormat="1" applyFont="1" applyBorder="1" applyAlignment="1">
      <alignment horizontal="right" vertical="center"/>
    </xf>
    <xf numFmtId="3" fontId="2" fillId="0" borderId="0" xfId="0" applyNumberFormat="1" applyFont="1" applyAlignment="1">
      <alignment horizontal="right" vertical="center" wrapText="1"/>
    </xf>
    <xf numFmtId="166" fontId="2" fillId="0" borderId="0" xfId="0" applyNumberFormat="1" applyFont="1" applyAlignment="1">
      <alignment horizontal="right" vertical="center" wrapText="1"/>
    </xf>
    <xf numFmtId="3" fontId="9" fillId="0" borderId="20" xfId="1" applyNumberFormat="1" applyFont="1" applyBorder="1" applyAlignment="1">
      <alignment horizontal="right" vertical="center"/>
    </xf>
    <xf numFmtId="3" fontId="9" fillId="0" borderId="24" xfId="0" applyNumberFormat="1" applyFont="1" applyBorder="1" applyAlignment="1">
      <alignment horizontal="right" vertical="center"/>
    </xf>
    <xf numFmtId="166" fontId="3" fillId="0" borderId="25" xfId="1" applyNumberFormat="1" applyFont="1" applyBorder="1" applyAlignment="1">
      <alignment horizontal="right" vertical="center"/>
    </xf>
    <xf numFmtId="3" fontId="9" fillId="0" borderId="26" xfId="0" applyNumberFormat="1" applyFont="1" applyBorder="1" applyAlignment="1">
      <alignment horizontal="right" vertical="center"/>
    </xf>
    <xf numFmtId="3" fontId="9" fillId="0" borderId="27" xfId="0" applyNumberFormat="1" applyFont="1" applyBorder="1" applyAlignment="1">
      <alignment horizontal="right" vertical="center"/>
    </xf>
    <xf numFmtId="3" fontId="2" fillId="0" borderId="0" xfId="1" applyNumberFormat="1" applyFont="1" applyBorder="1" applyAlignment="1">
      <alignment horizontal="right" vertical="center"/>
    </xf>
    <xf numFmtId="167" fontId="2" fillId="0" borderId="3" xfId="1" applyNumberFormat="1" applyFont="1" applyBorder="1" applyAlignment="1">
      <alignment horizontal="right" vertical="center"/>
    </xf>
    <xf numFmtId="167" fontId="2" fillId="0" borderId="20" xfId="1" applyNumberFormat="1" applyFont="1" applyBorder="1" applyAlignment="1">
      <alignment horizontal="right" vertical="center"/>
    </xf>
    <xf numFmtId="167" fontId="2" fillId="0" borderId="24" xfId="1" applyNumberFormat="1" applyFont="1" applyBorder="1" applyAlignment="1">
      <alignment horizontal="right" vertical="center"/>
    </xf>
    <xf numFmtId="166" fontId="3" fillId="0" borderId="1" xfId="1" applyNumberFormat="1" applyFont="1" applyBorder="1" applyAlignment="1">
      <alignment horizontal="right" vertical="center"/>
    </xf>
    <xf numFmtId="166" fontId="3" fillId="0" borderId="14" xfId="1" applyNumberFormat="1" applyFont="1" applyBorder="1" applyAlignment="1">
      <alignment horizontal="right" vertical="center"/>
    </xf>
    <xf numFmtId="166" fontId="3" fillId="0" borderId="3" xfId="1" applyNumberFormat="1" applyFont="1" applyBorder="1" applyAlignment="1">
      <alignment horizontal="right" vertical="center"/>
    </xf>
    <xf numFmtId="3" fontId="9" fillId="0" borderId="4" xfId="1" applyNumberFormat="1" applyFont="1" applyBorder="1" applyAlignment="1">
      <alignment horizontal="right" vertical="center"/>
    </xf>
    <xf numFmtId="3" fontId="9" fillId="0" borderId="5" xfId="1" applyNumberFormat="1" applyFont="1" applyBorder="1" applyAlignment="1">
      <alignment horizontal="right" vertical="center"/>
    </xf>
    <xf numFmtId="167" fontId="9" fillId="0" borderId="4" xfId="1" applyNumberFormat="1" applyFont="1" applyBorder="1" applyAlignment="1">
      <alignment horizontal="right" vertical="center"/>
    </xf>
    <xf numFmtId="167" fontId="9" fillId="0" borderId="5" xfId="1" applyNumberFormat="1" applyFont="1" applyBorder="1" applyAlignment="1">
      <alignment horizontal="right" vertical="center"/>
    </xf>
    <xf numFmtId="167" fontId="9" fillId="0" borderId="26" xfId="1" applyNumberFormat="1" applyFont="1" applyBorder="1" applyAlignment="1">
      <alignment horizontal="right" vertical="center"/>
    </xf>
    <xf numFmtId="166" fontId="3" fillId="0" borderId="8" xfId="7" applyNumberFormat="1" applyFont="1" applyBorder="1" applyAlignment="1">
      <alignment horizontal="right" vertical="center"/>
    </xf>
    <xf numFmtId="166" fontId="3" fillId="0" borderId="9" xfId="7" applyNumberFormat="1" applyFont="1" applyBorder="1" applyAlignment="1">
      <alignment horizontal="right" vertical="center"/>
    </xf>
    <xf numFmtId="166" fontId="3" fillId="0" borderId="28" xfId="7" applyNumberFormat="1" applyFont="1" applyBorder="1" applyAlignment="1">
      <alignment horizontal="right" vertical="center"/>
    </xf>
    <xf numFmtId="167" fontId="2" fillId="0" borderId="0" xfId="1" applyNumberFormat="1" applyFont="1" applyBorder="1" applyAlignment="1">
      <alignment horizontal="right" vertical="center"/>
    </xf>
    <xf numFmtId="167" fontId="9" fillId="0" borderId="0" xfId="7" applyNumberFormat="1" applyFont="1" applyAlignment="1">
      <alignment horizontal="right" vertical="center" wrapText="1"/>
    </xf>
    <xf numFmtId="167" fontId="2" fillId="0" borderId="27" xfId="1" applyNumberFormat="1" applyFont="1" applyBorder="1" applyAlignment="1">
      <alignment horizontal="right"/>
    </xf>
    <xf numFmtId="167" fontId="2" fillId="0" borderId="29" xfId="1" applyNumberFormat="1" applyFont="1" applyBorder="1" applyAlignment="1">
      <alignment horizontal="right"/>
    </xf>
    <xf numFmtId="167" fontId="9" fillId="0" borderId="30" xfId="1" applyNumberFormat="1" applyFont="1" applyBorder="1" applyAlignment="1">
      <alignment horizontal="right"/>
    </xf>
    <xf numFmtId="167" fontId="9" fillId="0" borderId="31" xfId="1" applyNumberFormat="1" applyFont="1" applyBorder="1" applyAlignment="1">
      <alignment horizontal="right"/>
    </xf>
    <xf numFmtId="166" fontId="3" fillId="0" borderId="20" xfId="1" applyNumberFormat="1" applyFont="1" applyBorder="1" applyAlignment="1">
      <alignment horizontal="right" vertical="center"/>
    </xf>
    <xf numFmtId="166" fontId="3" fillId="0" borderId="3" xfId="0" applyNumberFormat="1" applyFont="1" applyBorder="1" applyAlignment="1">
      <alignment horizontal="right" vertical="center"/>
    </xf>
    <xf numFmtId="166" fontId="3" fillId="0" borderId="0" xfId="0" applyNumberFormat="1" applyFont="1" applyAlignment="1">
      <alignment horizontal="right" vertical="center"/>
    </xf>
    <xf numFmtId="166" fontId="3" fillId="0" borderId="20" xfId="0" applyNumberFormat="1" applyFont="1" applyBorder="1" applyAlignment="1">
      <alignment horizontal="right" vertical="center"/>
    </xf>
    <xf numFmtId="166" fontId="3" fillId="0" borderId="24" xfId="0" applyNumberFormat="1" applyFont="1" applyBorder="1" applyAlignment="1">
      <alignment horizontal="right" vertical="center"/>
    </xf>
    <xf numFmtId="3" fontId="9" fillId="0" borderId="19" xfId="1" applyNumberFormat="1" applyFont="1" applyBorder="1" applyAlignment="1">
      <alignment horizontal="right" vertical="center"/>
    </xf>
    <xf numFmtId="3" fontId="9" fillId="0" borderId="5" xfId="0" applyNumberFormat="1" applyFont="1" applyBorder="1" applyAlignment="1">
      <alignment horizontal="right" vertical="center"/>
    </xf>
    <xf numFmtId="3" fontId="9" fillId="0" borderId="19" xfId="0" applyNumberFormat="1" applyFont="1" applyBorder="1" applyAlignment="1">
      <alignment horizontal="right" vertical="center"/>
    </xf>
    <xf numFmtId="166" fontId="3" fillId="0" borderId="6" xfId="0" applyNumberFormat="1" applyFont="1" applyBorder="1" applyAlignment="1">
      <alignment horizontal="right" vertical="center"/>
    </xf>
    <xf numFmtId="166" fontId="3" fillId="0" borderId="8" xfId="0" applyNumberFormat="1" applyFont="1" applyBorder="1" applyAlignment="1">
      <alignment horizontal="right" vertical="center"/>
    </xf>
    <xf numFmtId="166" fontId="3" fillId="0" borderId="10" xfId="0" applyNumberFormat="1" applyFont="1" applyBorder="1" applyAlignment="1">
      <alignment horizontal="right" vertical="center"/>
    </xf>
    <xf numFmtId="166" fontId="3" fillId="0" borderId="28" xfId="0" applyNumberFormat="1" applyFont="1" applyBorder="1" applyAlignment="1">
      <alignment horizontal="right" vertical="center"/>
    </xf>
    <xf numFmtId="166" fontId="3" fillId="0" borderId="1" xfId="7" applyNumberFormat="1" applyFont="1" applyBorder="1" applyAlignment="1">
      <alignment horizontal="right" vertical="center" wrapText="1"/>
    </xf>
    <xf numFmtId="167" fontId="2" fillId="0" borderId="0" xfId="7" applyNumberFormat="1" applyFont="1" applyAlignment="1">
      <alignment horizontal="right" vertical="center" wrapText="1"/>
    </xf>
    <xf numFmtId="167" fontId="9" fillId="0" borderId="3" xfId="1" applyNumberFormat="1" applyFont="1" applyBorder="1" applyAlignment="1">
      <alignment horizontal="right" vertical="center"/>
    </xf>
    <xf numFmtId="167" fontId="9" fillId="0" borderId="0" xfId="1" applyNumberFormat="1" applyFont="1" applyBorder="1" applyAlignment="1">
      <alignment horizontal="right" vertical="center"/>
    </xf>
    <xf numFmtId="167" fontId="9" fillId="0" borderId="20" xfId="1" applyNumberFormat="1" applyFont="1" applyBorder="1" applyAlignment="1">
      <alignment horizontal="right" vertical="center"/>
    </xf>
    <xf numFmtId="167" fontId="9" fillId="0" borderId="24" xfId="1" applyNumberFormat="1" applyFont="1" applyBorder="1" applyAlignment="1">
      <alignment horizontal="right" vertical="center"/>
    </xf>
    <xf numFmtId="166" fontId="3" fillId="0" borderId="25" xfId="7" applyNumberFormat="1" applyFont="1" applyBorder="1" applyAlignment="1">
      <alignment horizontal="right" vertical="center" wrapText="1"/>
    </xf>
    <xf numFmtId="166" fontId="3" fillId="0" borderId="32" xfId="7" applyNumberFormat="1" applyFont="1" applyBorder="1" applyAlignment="1">
      <alignment horizontal="right" vertical="center" wrapText="1"/>
    </xf>
    <xf numFmtId="166" fontId="3" fillId="0" borderId="32" xfId="1" applyNumberFormat="1" applyFont="1" applyBorder="1" applyAlignment="1">
      <alignment horizontal="right" vertical="center"/>
    </xf>
    <xf numFmtId="166" fontId="3" fillId="0" borderId="33" xfId="1" applyNumberFormat="1" applyFont="1" applyBorder="1" applyAlignment="1">
      <alignment horizontal="right" vertical="center"/>
    </xf>
    <xf numFmtId="0" fontId="1" fillId="0" borderId="0" xfId="7" applyAlignment="1">
      <alignment vertical="center"/>
    </xf>
    <xf numFmtId="166" fontId="3" fillId="0" borderId="0" xfId="1" applyNumberFormat="1" applyFont="1" applyBorder="1" applyAlignment="1">
      <alignment horizontal="right" vertical="center"/>
    </xf>
    <xf numFmtId="167" fontId="9" fillId="0" borderId="19" xfId="1" applyNumberFormat="1" applyFont="1" applyBorder="1" applyAlignment="1">
      <alignment horizontal="right" vertical="center"/>
    </xf>
    <xf numFmtId="166" fontId="3" fillId="0" borderId="12" xfId="7" applyNumberFormat="1" applyFont="1" applyBorder="1" applyAlignment="1">
      <alignment horizontal="right" vertical="center"/>
    </xf>
    <xf numFmtId="166" fontId="3" fillId="0" borderId="3" xfId="7" applyNumberFormat="1" applyFont="1" applyBorder="1" applyAlignment="1">
      <alignment horizontal="right" vertical="center" wrapText="1"/>
    </xf>
    <xf numFmtId="166" fontId="3" fillId="0" borderId="0" xfId="7" applyNumberFormat="1" applyFont="1" applyAlignment="1">
      <alignment horizontal="right" vertical="center" wrapText="1"/>
    </xf>
    <xf numFmtId="166" fontId="3" fillId="0" borderId="20" xfId="7" applyNumberFormat="1" applyFont="1" applyBorder="1" applyAlignment="1">
      <alignment horizontal="right" vertical="center" wrapText="1"/>
    </xf>
    <xf numFmtId="166" fontId="3" fillId="0" borderId="24" xfId="7" applyNumberFormat="1" applyFont="1" applyBorder="1" applyAlignment="1">
      <alignment horizontal="right" vertical="center" wrapText="1"/>
    </xf>
    <xf numFmtId="166" fontId="3" fillId="0" borderId="2" xfId="7" applyNumberFormat="1" applyFont="1" applyBorder="1" applyAlignment="1">
      <alignment horizontal="right" vertical="center"/>
    </xf>
    <xf numFmtId="166" fontId="3" fillId="0" borderId="1" xfId="7" applyNumberFormat="1" applyFont="1" applyBorder="1" applyAlignment="1">
      <alignment horizontal="right" vertical="center"/>
    </xf>
    <xf numFmtId="166" fontId="3" fillId="0" borderId="13" xfId="7" applyNumberFormat="1" applyFont="1" applyBorder="1" applyAlignment="1">
      <alignment horizontal="right" vertical="center"/>
    </xf>
    <xf numFmtId="166" fontId="3" fillId="0" borderId="14" xfId="7" applyNumberFormat="1" applyFont="1" applyBorder="1" applyAlignment="1">
      <alignment horizontal="right" vertical="center"/>
    </xf>
    <xf numFmtId="166" fontId="3" fillId="0" borderId="0" xfId="7" applyNumberFormat="1" applyFont="1" applyAlignment="1">
      <alignment horizontal="right" vertical="center"/>
    </xf>
    <xf numFmtId="166" fontId="3" fillId="0" borderId="24" xfId="7" applyNumberFormat="1" applyFont="1" applyBorder="1" applyAlignment="1">
      <alignment horizontal="right" vertical="center"/>
    </xf>
    <xf numFmtId="3" fontId="2" fillId="0" borderId="34" xfId="7" applyNumberFormat="1" applyFont="1" applyBorder="1" applyAlignment="1">
      <alignment horizontal="right" vertical="center"/>
    </xf>
    <xf numFmtId="3" fontId="2" fillId="0" borderId="35" xfId="7" applyNumberFormat="1" applyFont="1" applyBorder="1" applyAlignment="1">
      <alignment horizontal="right" vertical="center"/>
    </xf>
    <xf numFmtId="3" fontId="2" fillId="0" borderId="36" xfId="7" applyNumberFormat="1" applyFont="1" applyBorder="1" applyAlignment="1">
      <alignment horizontal="right" vertical="center"/>
    </xf>
    <xf numFmtId="3" fontId="2" fillId="0" borderId="3" xfId="7" applyNumberFormat="1" applyFont="1" applyBorder="1" applyAlignment="1">
      <alignment horizontal="right" vertical="center"/>
    </xf>
    <xf numFmtId="3" fontId="2" fillId="0" borderId="0" xfId="7" applyNumberFormat="1" applyFont="1" applyAlignment="1">
      <alignment horizontal="right" vertical="center"/>
    </xf>
    <xf numFmtId="3" fontId="2" fillId="0" borderId="24" xfId="7" applyNumberFormat="1" applyFont="1" applyBorder="1" applyAlignment="1">
      <alignment horizontal="right" vertical="center"/>
    </xf>
    <xf numFmtId="167" fontId="2" fillId="0" borderId="3" xfId="7" applyNumberFormat="1" applyFont="1" applyBorder="1" applyAlignment="1">
      <alignment horizontal="right" vertical="center" wrapText="1"/>
    </xf>
    <xf numFmtId="167" fontId="2" fillId="0" borderId="5" xfId="7" applyNumberFormat="1" applyFont="1" applyBorder="1" applyAlignment="1">
      <alignment horizontal="right" vertical="center" wrapText="1"/>
    </xf>
    <xf numFmtId="167" fontId="2" fillId="0" borderId="4" xfId="7" applyNumberFormat="1" applyFont="1" applyBorder="1" applyAlignment="1">
      <alignment horizontal="right" vertical="center" wrapText="1"/>
    </xf>
    <xf numFmtId="167" fontId="2" fillId="0" borderId="19" xfId="7" applyNumberFormat="1" applyFont="1" applyBorder="1" applyAlignment="1">
      <alignment horizontal="right" vertical="center" wrapText="1"/>
    </xf>
    <xf numFmtId="167" fontId="2" fillId="0" borderId="26" xfId="7" applyNumberFormat="1" applyFont="1" applyBorder="1" applyAlignment="1">
      <alignment horizontal="right" vertical="center" wrapText="1"/>
    </xf>
    <xf numFmtId="167" fontId="2" fillId="0" borderId="34" xfId="7" applyNumberFormat="1" applyFont="1" applyBorder="1" applyAlignment="1">
      <alignment horizontal="right" vertical="center"/>
    </xf>
    <xf numFmtId="167" fontId="2" fillId="0" borderId="35" xfId="7" applyNumberFormat="1" applyFont="1" applyBorder="1" applyAlignment="1">
      <alignment horizontal="right" vertical="center"/>
    </xf>
    <xf numFmtId="167" fontId="2" fillId="0" borderId="23" xfId="7" applyNumberFormat="1" applyFont="1" applyBorder="1" applyAlignment="1">
      <alignment horizontal="right" vertical="center"/>
    </xf>
    <xf numFmtId="167" fontId="2" fillId="0" borderId="36" xfId="7" applyNumberFormat="1" applyFont="1" applyBorder="1" applyAlignment="1">
      <alignment horizontal="right" vertical="center"/>
    </xf>
    <xf numFmtId="166" fontId="3" fillId="0" borderId="25" xfId="7" applyNumberFormat="1" applyFont="1" applyBorder="1" applyAlignment="1">
      <alignment horizontal="right" vertical="center"/>
    </xf>
    <xf numFmtId="166" fontId="3" fillId="0" borderId="32" xfId="7" applyNumberFormat="1" applyFont="1" applyBorder="1" applyAlignment="1">
      <alignment horizontal="right" vertical="center"/>
    </xf>
    <xf numFmtId="166" fontId="3" fillId="0" borderId="37" xfId="7" applyNumberFormat="1" applyFont="1" applyBorder="1" applyAlignment="1">
      <alignment horizontal="right" vertical="center"/>
    </xf>
    <xf numFmtId="166" fontId="3" fillId="0" borderId="33" xfId="7" applyNumberFormat="1" applyFont="1" applyBorder="1" applyAlignment="1">
      <alignment horizontal="right" vertical="center"/>
    </xf>
    <xf numFmtId="167" fontId="9" fillId="0" borderId="3" xfId="7" applyNumberFormat="1" applyFont="1" applyBorder="1" applyAlignment="1">
      <alignment horizontal="right" vertical="center"/>
    </xf>
    <xf numFmtId="167" fontId="9" fillId="0" borderId="0" xfId="7" applyNumberFormat="1" applyFont="1" applyAlignment="1">
      <alignment horizontal="right" vertical="center"/>
    </xf>
    <xf numFmtId="167" fontId="9" fillId="0" borderId="20" xfId="7" applyNumberFormat="1" applyFont="1" applyBorder="1" applyAlignment="1">
      <alignment horizontal="right" vertical="center"/>
    </xf>
    <xf numFmtId="167" fontId="9" fillId="0" borderId="24" xfId="7" applyNumberFormat="1" applyFont="1" applyBorder="1" applyAlignment="1">
      <alignment horizontal="right" vertical="center"/>
    </xf>
    <xf numFmtId="3" fontId="2" fillId="0" borderId="24" xfId="1" applyNumberFormat="1" applyFont="1" applyBorder="1" applyAlignment="1">
      <alignment horizontal="right" vertical="center"/>
    </xf>
    <xf numFmtId="3" fontId="9" fillId="0" borderId="0" xfId="1" applyNumberFormat="1" applyFont="1" applyBorder="1" applyAlignment="1">
      <alignment horizontal="right" vertical="center"/>
    </xf>
    <xf numFmtId="3" fontId="9" fillId="0" borderId="0" xfId="7" applyNumberFormat="1" applyFont="1" applyAlignment="1">
      <alignment horizontal="right" vertical="center" wrapText="1"/>
    </xf>
    <xf numFmtId="3" fontId="2" fillId="0" borderId="0" xfId="7" applyNumberFormat="1" applyFont="1" applyAlignment="1">
      <alignment horizontal="right" vertical="center" wrapText="1"/>
    </xf>
    <xf numFmtId="3" fontId="3" fillId="0" borderId="1" xfId="7" applyNumberFormat="1" applyFont="1" applyBorder="1" applyAlignment="1">
      <alignment horizontal="right" vertical="center" wrapText="1"/>
    </xf>
    <xf numFmtId="3" fontId="9" fillId="0" borderId="4" xfId="7" applyNumberFormat="1" applyFont="1" applyBorder="1" applyAlignment="1">
      <alignment horizontal="right" vertical="center" wrapText="1"/>
    </xf>
    <xf numFmtId="3" fontId="9" fillId="0" borderId="5" xfId="7" applyNumberFormat="1" applyFont="1" applyBorder="1" applyAlignment="1">
      <alignment horizontal="right" vertical="center" wrapText="1"/>
    </xf>
    <xf numFmtId="3" fontId="9" fillId="0" borderId="26" xfId="1" applyNumberFormat="1" applyFont="1" applyBorder="1" applyAlignment="1">
      <alignment horizontal="right" vertical="center"/>
    </xf>
    <xf numFmtId="3" fontId="2" fillId="0" borderId="34" xfId="7" applyNumberFormat="1" applyFont="1" applyBorder="1" applyAlignment="1">
      <alignment horizontal="right" vertical="center" wrapText="1"/>
    </xf>
    <xf numFmtId="3" fontId="2" fillId="0" borderId="23" xfId="7" applyNumberFormat="1" applyFont="1" applyBorder="1" applyAlignment="1">
      <alignment horizontal="right" vertical="center" wrapText="1"/>
    </xf>
    <xf numFmtId="3" fontId="3" fillId="0" borderId="2" xfId="7" applyNumberFormat="1" applyFont="1" applyBorder="1" applyAlignment="1">
      <alignment horizontal="right" vertical="center" wrapText="1"/>
    </xf>
    <xf numFmtId="166" fontId="3" fillId="0" borderId="13" xfId="7" applyNumberFormat="1" applyFont="1" applyBorder="1" applyAlignment="1">
      <alignment horizontal="right" vertical="center" wrapText="1"/>
    </xf>
    <xf numFmtId="3" fontId="2" fillId="0" borderId="3" xfId="7" applyNumberFormat="1" applyFont="1" applyBorder="1" applyAlignment="1">
      <alignment horizontal="right" vertical="center" wrapText="1"/>
    </xf>
    <xf numFmtId="3" fontId="2" fillId="0" borderId="20" xfId="7" applyNumberFormat="1" applyFont="1" applyBorder="1" applyAlignment="1">
      <alignment horizontal="right" vertical="center" wrapText="1"/>
    </xf>
    <xf numFmtId="3" fontId="3" fillId="0" borderId="25" xfId="7" applyNumberFormat="1" applyFont="1" applyBorder="1" applyAlignment="1">
      <alignment horizontal="right" vertical="center" wrapText="1"/>
    </xf>
    <xf numFmtId="166" fontId="3" fillId="0" borderId="37" xfId="7" applyNumberFormat="1" applyFont="1" applyBorder="1" applyAlignment="1">
      <alignment horizontal="right" vertical="center" wrapText="1"/>
    </xf>
    <xf numFmtId="3" fontId="9" fillId="0" borderId="19" xfId="7" applyNumberFormat="1" applyFont="1" applyBorder="1" applyAlignment="1">
      <alignment horizontal="right" vertical="center" wrapText="1"/>
    </xf>
    <xf numFmtId="3" fontId="9" fillId="0" borderId="27" xfId="7" applyNumberFormat="1" applyFont="1" applyBorder="1" applyAlignment="1">
      <alignment horizontal="right" vertical="center" wrapText="1"/>
    </xf>
    <xf numFmtId="168" fontId="9" fillId="0" borderId="3" xfId="1" applyNumberFormat="1" applyFont="1" applyBorder="1" applyAlignment="1">
      <alignment horizontal="right" vertical="center" wrapText="1"/>
    </xf>
    <xf numFmtId="166" fontId="3" fillId="0" borderId="6" xfId="7" applyNumberFormat="1" applyFont="1" applyBorder="1" applyAlignment="1">
      <alignment horizontal="right" vertical="center" wrapText="1"/>
    </xf>
    <xf numFmtId="166" fontId="3" fillId="0" borderId="2" xfId="7" applyNumberFormat="1" applyFont="1" applyBorder="1" applyAlignment="1">
      <alignment horizontal="right" vertical="center" wrapText="1"/>
    </xf>
    <xf numFmtId="3" fontId="2" fillId="0" borderId="35" xfId="7" applyNumberFormat="1" applyFont="1" applyBorder="1" applyAlignment="1">
      <alignment horizontal="right" vertical="center" wrapText="1"/>
    </xf>
    <xf numFmtId="166" fontId="3" fillId="0" borderId="38" xfId="7" applyNumberFormat="1" applyFont="1" applyBorder="1" applyAlignment="1">
      <alignment horizontal="right" vertical="center" wrapText="1"/>
    </xf>
    <xf numFmtId="3" fontId="2" fillId="0" borderId="27" xfId="1" applyNumberFormat="1" applyFont="1" applyBorder="1" applyAlignment="1">
      <alignment horizontal="right" vertical="center"/>
    </xf>
    <xf numFmtId="3" fontId="2" fillId="0" borderId="27" xfId="7" applyNumberFormat="1" applyFont="1" applyBorder="1" applyAlignment="1">
      <alignment horizontal="right" vertical="center"/>
    </xf>
    <xf numFmtId="3" fontId="2" fillId="0" borderId="35" xfId="1" applyNumberFormat="1" applyFont="1" applyBorder="1" applyAlignment="1">
      <alignment horizontal="right" vertical="center"/>
    </xf>
    <xf numFmtId="3" fontId="2" fillId="0" borderId="39" xfId="1" applyNumberFormat="1" applyFont="1" applyBorder="1" applyAlignment="1">
      <alignment horizontal="right" vertical="center"/>
    </xf>
    <xf numFmtId="3" fontId="2" fillId="0" borderId="23" xfId="1" applyNumberFormat="1" applyFont="1" applyBorder="1" applyAlignment="1">
      <alignment horizontal="right" vertical="center"/>
    </xf>
    <xf numFmtId="3" fontId="2" fillId="0" borderId="39" xfId="7" applyNumberFormat="1" applyFont="1" applyBorder="1" applyAlignment="1">
      <alignment horizontal="right" vertical="center"/>
    </xf>
    <xf numFmtId="3" fontId="2" fillId="0" borderId="27" xfId="7" applyNumberFormat="1" applyFont="1" applyBorder="1" applyAlignment="1">
      <alignment horizontal="right" vertical="center" wrapText="1"/>
    </xf>
    <xf numFmtId="3" fontId="9" fillId="0" borderId="27" xfId="1" applyNumberFormat="1" applyFont="1" applyBorder="1" applyAlignment="1">
      <alignment horizontal="right" vertical="center"/>
    </xf>
    <xf numFmtId="3" fontId="9" fillId="0" borderId="3" xfId="7" applyNumberFormat="1" applyFont="1" applyBorder="1" applyAlignment="1">
      <alignment horizontal="right" vertical="center"/>
    </xf>
    <xf numFmtId="3" fontId="9" fillId="0" borderId="0" xfId="7" applyNumberFormat="1" applyFont="1" applyAlignment="1">
      <alignment horizontal="right" vertical="center"/>
    </xf>
    <xf numFmtId="3" fontId="9" fillId="0" borderId="27" xfId="7" applyNumberFormat="1" applyFont="1" applyBorder="1" applyAlignment="1">
      <alignment horizontal="right" vertical="center"/>
    </xf>
    <xf numFmtId="3" fontId="2" fillId="0" borderId="39" xfId="7" applyNumberFormat="1" applyFont="1" applyBorder="1" applyAlignment="1">
      <alignment horizontal="right" vertical="center" wrapText="1"/>
    </xf>
    <xf numFmtId="3" fontId="9" fillId="0" borderId="24" xfId="7" applyNumberFormat="1" applyFont="1" applyBorder="1" applyAlignment="1">
      <alignment horizontal="right" vertical="center"/>
    </xf>
    <xf numFmtId="3" fontId="2" fillId="0" borderId="19" xfId="1" applyNumberFormat="1" applyFont="1" applyBorder="1" applyAlignment="1">
      <alignment horizontal="right" vertical="center"/>
    </xf>
    <xf numFmtId="3" fontId="2" fillId="0" borderId="31" xfId="1" applyNumberFormat="1" applyFont="1" applyBorder="1" applyAlignment="1">
      <alignment horizontal="right" vertical="center"/>
    </xf>
    <xf numFmtId="166" fontId="3" fillId="0" borderId="13" xfId="1" applyNumberFormat="1" applyFont="1" applyBorder="1" applyAlignment="1">
      <alignment horizontal="right" vertical="center" wrapText="1"/>
    </xf>
    <xf numFmtId="166" fontId="3" fillId="0" borderId="7" xfId="1" applyNumberFormat="1" applyFont="1" applyBorder="1" applyAlignment="1">
      <alignment horizontal="right" vertical="center" wrapText="1"/>
    </xf>
    <xf numFmtId="3" fontId="2" fillId="0" borderId="29" xfId="1" applyNumberFormat="1" applyFont="1" applyBorder="1" applyAlignment="1">
      <alignment horizontal="right" vertical="center"/>
    </xf>
    <xf numFmtId="166" fontId="3" fillId="0" borderId="7" xfId="1" applyNumberFormat="1" applyFont="1" applyBorder="1" applyAlignment="1">
      <alignment horizontal="right" vertical="center"/>
    </xf>
    <xf numFmtId="166" fontId="3" fillId="0" borderId="29" xfId="1" applyNumberFormat="1" applyFont="1" applyBorder="1" applyAlignment="1">
      <alignment horizontal="right" vertical="center"/>
    </xf>
    <xf numFmtId="3" fontId="9" fillId="0" borderId="31" xfId="1" applyNumberFormat="1" applyFont="1" applyBorder="1" applyAlignment="1">
      <alignment horizontal="right" vertical="center"/>
    </xf>
    <xf numFmtId="166" fontId="3" fillId="0" borderId="11" xfId="7" applyNumberFormat="1" applyFont="1" applyBorder="1" applyAlignment="1">
      <alignment horizontal="right" vertical="center"/>
    </xf>
    <xf numFmtId="3" fontId="2" fillId="0" borderId="40" xfId="7" applyNumberFormat="1" applyFont="1" applyBorder="1" applyAlignment="1">
      <alignment horizontal="right" vertical="center" wrapText="1"/>
    </xf>
    <xf numFmtId="3" fontId="2" fillId="0" borderId="24" xfId="7" applyNumberFormat="1" applyFont="1" applyBorder="1" applyAlignment="1">
      <alignment horizontal="right" vertical="center" wrapText="1"/>
    </xf>
    <xf numFmtId="166" fontId="3" fillId="0" borderId="41" xfId="7" applyNumberFormat="1" applyFont="1" applyBorder="1" applyAlignment="1">
      <alignment horizontal="right" vertical="center" wrapText="1"/>
    </xf>
    <xf numFmtId="3" fontId="9" fillId="0" borderId="42" xfId="7" applyNumberFormat="1" applyFont="1" applyBorder="1" applyAlignment="1">
      <alignment horizontal="right" vertical="center" wrapText="1"/>
    </xf>
    <xf numFmtId="166" fontId="3" fillId="0" borderId="14" xfId="7" applyNumberFormat="1" applyFont="1" applyBorder="1" applyAlignment="1">
      <alignment horizontal="right" vertical="center" wrapText="1"/>
    </xf>
    <xf numFmtId="3" fontId="9" fillId="0" borderId="24" xfId="7" applyNumberFormat="1" applyFont="1" applyBorder="1" applyAlignment="1">
      <alignment horizontal="right" vertical="center" wrapText="1"/>
    </xf>
    <xf numFmtId="166" fontId="3" fillId="0" borderId="40" xfId="7" applyNumberFormat="1" applyFont="1" applyBorder="1" applyAlignment="1">
      <alignment horizontal="right" vertical="center" wrapText="1"/>
    </xf>
    <xf numFmtId="3" fontId="9" fillId="0" borderId="26" xfId="7" applyNumberFormat="1" applyFont="1" applyBorder="1" applyAlignment="1">
      <alignment horizontal="right" vertical="center" wrapText="1"/>
    </xf>
    <xf numFmtId="3" fontId="2" fillId="0" borderId="19" xfId="7" applyNumberFormat="1" applyFont="1" applyBorder="1" applyAlignment="1">
      <alignment horizontal="right" vertical="center" wrapText="1"/>
    </xf>
    <xf numFmtId="9" fontId="3" fillId="0" borderId="25" xfId="7" applyNumberFormat="1" applyFont="1" applyBorder="1" applyAlignment="1">
      <alignment horizontal="right" vertical="top" wrapText="1"/>
    </xf>
    <xf numFmtId="9" fontId="3" fillId="0" borderId="32" xfId="7" applyNumberFormat="1" applyFont="1" applyBorder="1" applyAlignment="1">
      <alignment horizontal="right" vertical="top" wrapText="1"/>
    </xf>
    <xf numFmtId="166" fontId="3" fillId="0" borderId="25" xfId="7" applyNumberFormat="1" applyFont="1" applyBorder="1" applyAlignment="1">
      <alignment horizontal="right" vertical="top" wrapText="1"/>
    </xf>
    <xf numFmtId="166" fontId="3" fillId="0" borderId="32" xfId="7" applyNumberFormat="1" applyFont="1" applyBorder="1" applyAlignment="1">
      <alignment horizontal="right" vertical="top" wrapText="1"/>
    </xf>
    <xf numFmtId="166" fontId="3" fillId="0" borderId="37" xfId="7" applyNumberFormat="1" applyFont="1" applyBorder="1" applyAlignment="1">
      <alignment horizontal="right" vertical="top" wrapText="1"/>
    </xf>
    <xf numFmtId="3" fontId="9" fillId="0" borderId="20" xfId="7" applyNumberFormat="1" applyFont="1" applyBorder="1" applyAlignment="1">
      <alignment horizontal="right" vertical="center" wrapText="1"/>
    </xf>
    <xf numFmtId="166" fontId="3" fillId="0" borderId="3" xfId="7" applyNumberFormat="1" applyFont="1" applyBorder="1" applyAlignment="1">
      <alignment horizontal="right" vertical="top" wrapText="1"/>
    </xf>
    <xf numFmtId="166" fontId="3" fillId="0" borderId="0" xfId="7" applyNumberFormat="1" applyFont="1" applyAlignment="1">
      <alignment horizontal="right" vertical="top" wrapText="1"/>
    </xf>
    <xf numFmtId="9" fontId="3" fillId="0" borderId="8" xfId="7" applyNumberFormat="1" applyFont="1" applyBorder="1" applyAlignment="1">
      <alignment horizontal="right" vertical="top" wrapText="1"/>
    </xf>
    <xf numFmtId="9" fontId="3" fillId="0" borderId="9" xfId="7" applyNumberFormat="1" applyFont="1" applyBorder="1" applyAlignment="1">
      <alignment horizontal="right" vertical="top" wrapText="1"/>
    </xf>
    <xf numFmtId="166" fontId="3" fillId="0" borderId="8" xfId="7" applyNumberFormat="1" applyFont="1" applyBorder="1" applyAlignment="1">
      <alignment horizontal="right" vertical="top" wrapText="1"/>
    </xf>
    <xf numFmtId="166" fontId="3" fillId="0" borderId="9" xfId="7" applyNumberFormat="1" applyFont="1" applyBorder="1" applyAlignment="1">
      <alignment horizontal="right" vertical="top" wrapText="1"/>
    </xf>
    <xf numFmtId="3" fontId="2" fillId="0" borderId="36" xfId="7" applyNumberFormat="1" applyFont="1" applyBorder="1" applyAlignment="1">
      <alignment horizontal="right" vertical="center" wrapText="1"/>
    </xf>
    <xf numFmtId="166" fontId="3" fillId="0" borderId="33" xfId="7" applyNumberFormat="1" applyFont="1" applyBorder="1" applyAlignment="1">
      <alignment horizontal="right" vertical="top" wrapText="1"/>
    </xf>
    <xf numFmtId="166" fontId="3" fillId="0" borderId="28" xfId="7" applyNumberFormat="1" applyFont="1" applyBorder="1" applyAlignment="1">
      <alignment horizontal="right" vertical="top" wrapText="1"/>
    </xf>
    <xf numFmtId="3" fontId="2" fillId="0" borderId="3" xfId="1" applyNumberFormat="1" applyFont="1" applyFill="1" applyBorder="1" applyAlignment="1">
      <alignment horizontal="right" vertical="center" wrapText="1"/>
    </xf>
    <xf numFmtId="166" fontId="2" fillId="0" borderId="24" xfId="0" applyNumberFormat="1" applyFont="1" applyBorder="1" applyAlignment="1">
      <alignment horizontal="right" vertical="center" wrapText="1"/>
    </xf>
    <xf numFmtId="3" fontId="2" fillId="0" borderId="3" xfId="1" applyNumberFormat="1" applyFont="1" applyFill="1" applyBorder="1" applyAlignment="1">
      <alignment vertical="center" wrapText="1"/>
    </xf>
    <xf numFmtId="16" fontId="2" fillId="0" borderId="43" xfId="0" applyNumberFormat="1" applyFont="1" applyBorder="1" applyAlignment="1">
      <alignment horizontal="left" vertical="center"/>
    </xf>
    <xf numFmtId="0" fontId="2" fillId="0" borderId="43" xfId="0" applyFont="1" applyBorder="1" applyAlignment="1">
      <alignment horizontal="left" vertical="center"/>
    </xf>
    <xf numFmtId="49" fontId="2" fillId="0" borderId="43" xfId="0" applyNumberFormat="1" applyFont="1" applyBorder="1" applyAlignment="1">
      <alignment horizontal="left" vertical="center"/>
    </xf>
    <xf numFmtId="3" fontId="5" fillId="0" borderId="44" xfId="7" applyNumberFormat="1" applyFont="1" applyBorder="1" applyAlignment="1">
      <alignment horizontal="left" vertical="center" wrapText="1"/>
    </xf>
    <xf numFmtId="3" fontId="5" fillId="0" borderId="45" xfId="7" applyNumberFormat="1" applyFont="1" applyBorder="1" applyAlignment="1">
      <alignment horizontal="left" vertical="center" wrapText="1"/>
    </xf>
    <xf numFmtId="3" fontId="5" fillId="0" borderId="45" xfId="0" applyNumberFormat="1" applyFont="1" applyBorder="1" applyAlignment="1">
      <alignment horizontal="left" vertical="top" wrapText="1"/>
    </xf>
    <xf numFmtId="0" fontId="2" fillId="0" borderId="43" xfId="0" applyFont="1" applyBorder="1" applyAlignment="1">
      <alignment horizontal="left" vertical="center" wrapText="1"/>
    </xf>
    <xf numFmtId="16" fontId="2" fillId="0" borderId="43" xfId="0" applyNumberFormat="1" applyFont="1" applyBorder="1" applyAlignment="1">
      <alignment horizontal="left" vertical="center" wrapText="1"/>
    </xf>
    <xf numFmtId="0" fontId="2" fillId="0" borderId="43" xfId="0" applyFont="1" applyBorder="1" applyAlignment="1">
      <alignment horizontal="left"/>
    </xf>
    <xf numFmtId="49" fontId="2" fillId="0" borderId="43" xfId="0" applyNumberFormat="1" applyFont="1" applyBorder="1" applyAlignment="1">
      <alignment horizontal="left"/>
    </xf>
    <xf numFmtId="3" fontId="2" fillId="0" borderId="3" xfId="1" applyNumberFormat="1" applyFont="1" applyFill="1" applyBorder="1" applyAlignment="1">
      <alignment horizontal="right" vertical="center"/>
    </xf>
    <xf numFmtId="3" fontId="5" fillId="0" borderId="43" xfId="7" applyNumberFormat="1" applyFont="1" applyBorder="1" applyAlignment="1">
      <alignment horizontal="left" vertical="center" wrapText="1"/>
    </xf>
    <xf numFmtId="3" fontId="2" fillId="0" borderId="5" xfId="1" applyNumberFormat="1" applyFont="1" applyFill="1" applyBorder="1" applyAlignment="1">
      <alignment horizontal="right" vertical="center" wrapText="1"/>
    </xf>
    <xf numFmtId="3" fontId="2" fillId="0" borderId="26" xfId="1" applyNumberFormat="1" applyFont="1" applyFill="1" applyBorder="1" applyAlignment="1">
      <alignment horizontal="right" vertical="center" wrapText="1"/>
    </xf>
    <xf numFmtId="3" fontId="2" fillId="0" borderId="30" xfId="1" applyNumberFormat="1" applyFont="1" applyFill="1" applyBorder="1" applyAlignment="1">
      <alignment vertical="center" wrapText="1"/>
    </xf>
    <xf numFmtId="3" fontId="2" fillId="0" borderId="5" xfId="1" applyNumberFormat="1" applyFont="1" applyFill="1" applyBorder="1" applyAlignment="1">
      <alignment vertical="center" wrapText="1"/>
    </xf>
    <xf numFmtId="3" fontId="2" fillId="0" borderId="26" xfId="1" applyNumberFormat="1" applyFont="1" applyFill="1" applyBorder="1" applyAlignment="1">
      <alignment vertical="center" wrapText="1"/>
    </xf>
    <xf numFmtId="9" fontId="3" fillId="0" borderId="46" xfId="1" applyNumberFormat="1" applyFont="1" applyFill="1" applyBorder="1" applyAlignment="1">
      <alignment vertical="center" wrapText="1"/>
    </xf>
    <xf numFmtId="3" fontId="2" fillId="0" borderId="47" xfId="1" applyNumberFormat="1" applyFont="1" applyFill="1" applyBorder="1" applyAlignment="1">
      <alignment vertical="center" wrapText="1"/>
    </xf>
    <xf numFmtId="3" fontId="2" fillId="0" borderId="48" xfId="1" applyNumberFormat="1" applyFont="1" applyFill="1" applyBorder="1" applyAlignment="1">
      <alignment vertical="center" wrapText="1"/>
    </xf>
    <xf numFmtId="3" fontId="2" fillId="0" borderId="49" xfId="1" applyNumberFormat="1" applyFont="1" applyFill="1" applyBorder="1" applyAlignment="1">
      <alignment vertical="center" wrapText="1"/>
    </xf>
    <xf numFmtId="3" fontId="2" fillId="0" borderId="27" xfId="1" applyNumberFormat="1" applyFont="1" applyFill="1" applyBorder="1" applyAlignment="1">
      <alignment vertical="center" wrapText="1"/>
    </xf>
    <xf numFmtId="3" fontId="2" fillId="0" borderId="0" xfId="1" applyNumberFormat="1" applyFont="1" applyFill="1" applyBorder="1" applyAlignment="1">
      <alignment vertical="center" wrapText="1"/>
    </xf>
    <xf numFmtId="3" fontId="2" fillId="0" borderId="24" xfId="1" applyNumberFormat="1" applyFont="1" applyFill="1" applyBorder="1" applyAlignment="1">
      <alignment vertical="center" wrapText="1"/>
    </xf>
    <xf numFmtId="9" fontId="3" fillId="0" borderId="27" xfId="1" applyNumberFormat="1" applyFont="1" applyFill="1" applyBorder="1" applyAlignment="1">
      <alignment vertical="center" wrapText="1"/>
    </xf>
    <xf numFmtId="9" fontId="3" fillId="0" borderId="10" xfId="1" applyNumberFormat="1" applyFont="1" applyFill="1" applyBorder="1" applyAlignment="1">
      <alignment vertical="center" wrapText="1"/>
    </xf>
    <xf numFmtId="3" fontId="9" fillId="0" borderId="30" xfId="1" applyNumberFormat="1" applyFont="1" applyFill="1" applyBorder="1" applyAlignment="1">
      <alignment vertical="center" wrapText="1"/>
    </xf>
    <xf numFmtId="3" fontId="9" fillId="0" borderId="5" xfId="1" applyNumberFormat="1" applyFont="1" applyFill="1" applyBorder="1" applyAlignment="1">
      <alignment vertical="center" wrapText="1"/>
    </xf>
    <xf numFmtId="3" fontId="9" fillId="0" borderId="26" xfId="1" applyNumberFormat="1" applyFont="1" applyFill="1" applyBorder="1" applyAlignment="1">
      <alignment vertical="center" wrapText="1"/>
    </xf>
    <xf numFmtId="3" fontId="2" fillId="0" borderId="4" xfId="0" applyNumberFormat="1" applyFont="1" applyBorder="1" applyAlignment="1">
      <alignment horizontal="right" vertical="center" wrapText="1"/>
    </xf>
    <xf numFmtId="3" fontId="2" fillId="0" borderId="5" xfId="0" applyNumberFormat="1" applyFont="1" applyBorder="1" applyAlignment="1">
      <alignment horizontal="right" vertical="center" wrapText="1"/>
    </xf>
    <xf numFmtId="3" fontId="2" fillId="0" borderId="19" xfId="0" applyNumberFormat="1" applyFont="1" applyBorder="1" applyAlignment="1">
      <alignment horizontal="right" vertical="center" wrapText="1"/>
    </xf>
    <xf numFmtId="3" fontId="2" fillId="0" borderId="26" xfId="0" applyNumberFormat="1" applyFont="1" applyBorder="1" applyAlignment="1">
      <alignment horizontal="right" vertical="center" wrapText="1"/>
    </xf>
    <xf numFmtId="9" fontId="3" fillId="0" borderId="2" xfId="0" applyNumberFormat="1" applyFont="1" applyBorder="1" applyAlignment="1">
      <alignment horizontal="right" vertical="center" wrapText="1"/>
    </xf>
    <xf numFmtId="9" fontId="3" fillId="0" borderId="1" xfId="0" applyNumberFormat="1" applyFont="1" applyBorder="1" applyAlignment="1">
      <alignment horizontal="right" vertical="center" wrapText="1"/>
    </xf>
    <xf numFmtId="9" fontId="3" fillId="0" borderId="13" xfId="0" applyNumberFormat="1" applyFont="1" applyBorder="1" applyAlignment="1">
      <alignment horizontal="right" vertical="center" wrapText="1"/>
    </xf>
    <xf numFmtId="166" fontId="3" fillId="0" borderId="13" xfId="0" applyNumberFormat="1" applyFont="1" applyBorder="1" applyAlignment="1">
      <alignment horizontal="right" vertical="center" wrapText="1"/>
    </xf>
    <xf numFmtId="166" fontId="3" fillId="0" borderId="14" xfId="0" applyNumberFormat="1" applyFont="1" applyBorder="1" applyAlignment="1">
      <alignment horizontal="right" vertical="center" wrapText="1"/>
    </xf>
    <xf numFmtId="3" fontId="2" fillId="0" borderId="3" xfId="0" applyNumberFormat="1" applyFont="1" applyBorder="1" applyAlignment="1">
      <alignment horizontal="right" vertical="center" wrapText="1"/>
    </xf>
    <xf numFmtId="3" fontId="2" fillId="0" borderId="20" xfId="0" applyNumberFormat="1" applyFont="1" applyBorder="1" applyAlignment="1">
      <alignment horizontal="right" vertical="center" wrapText="1"/>
    </xf>
    <xf numFmtId="3" fontId="2" fillId="0" borderId="24" xfId="0" applyNumberFormat="1" applyFont="1" applyBorder="1" applyAlignment="1">
      <alignment horizontal="right" vertical="center" wrapText="1"/>
    </xf>
    <xf numFmtId="9" fontId="3" fillId="0" borderId="25" xfId="0" applyNumberFormat="1" applyFont="1" applyBorder="1" applyAlignment="1">
      <alignment horizontal="right" vertical="center" wrapText="1"/>
    </xf>
    <xf numFmtId="9" fontId="3" fillId="0" borderId="32" xfId="0" applyNumberFormat="1" applyFont="1" applyBorder="1" applyAlignment="1">
      <alignment horizontal="right" vertical="center" wrapText="1"/>
    </xf>
    <xf numFmtId="9" fontId="3" fillId="0" borderId="37" xfId="0" applyNumberFormat="1" applyFont="1" applyBorder="1" applyAlignment="1">
      <alignment horizontal="right" vertical="center" wrapText="1"/>
    </xf>
    <xf numFmtId="166" fontId="3" fillId="0" borderId="32" xfId="0" applyNumberFormat="1" applyFont="1" applyBorder="1" applyAlignment="1">
      <alignment horizontal="right" vertical="center" wrapText="1"/>
    </xf>
    <xf numFmtId="166" fontId="3" fillId="0" borderId="37" xfId="0" applyNumberFormat="1" applyFont="1" applyBorder="1" applyAlignment="1">
      <alignment horizontal="right" vertical="center" wrapText="1"/>
    </xf>
    <xf numFmtId="166" fontId="3" fillId="0" borderId="33" xfId="0" applyNumberFormat="1" applyFont="1" applyBorder="1" applyAlignment="1">
      <alignment horizontal="right" vertical="center" wrapText="1"/>
    </xf>
    <xf numFmtId="3" fontId="9" fillId="0" borderId="4" xfId="0" applyNumberFormat="1" applyFont="1" applyBorder="1" applyAlignment="1">
      <alignment horizontal="right" vertical="center" wrapText="1"/>
    </xf>
    <xf numFmtId="3" fontId="9" fillId="0" borderId="5" xfId="0" applyNumberFormat="1" applyFont="1" applyBorder="1" applyAlignment="1">
      <alignment horizontal="right" vertical="center" wrapText="1"/>
    </xf>
    <xf numFmtId="3" fontId="9" fillId="0" borderId="26" xfId="0" applyNumberFormat="1" applyFont="1" applyBorder="1" applyAlignment="1">
      <alignment horizontal="right" vertical="center" wrapText="1"/>
    </xf>
    <xf numFmtId="9" fontId="3" fillId="0" borderId="8" xfId="0" applyNumberFormat="1" applyFont="1" applyBorder="1" applyAlignment="1">
      <alignment horizontal="right" vertical="center"/>
    </xf>
    <xf numFmtId="9" fontId="3" fillId="0" borderId="9" xfId="0" applyNumberFormat="1" applyFont="1" applyBorder="1" applyAlignment="1">
      <alignment horizontal="right" vertical="center"/>
    </xf>
    <xf numFmtId="9" fontId="3" fillId="0" borderId="12" xfId="0" applyNumberFormat="1" applyFont="1" applyBorder="1" applyAlignment="1">
      <alignment horizontal="right" vertical="center"/>
    </xf>
    <xf numFmtId="166" fontId="3" fillId="0" borderId="9" xfId="0" applyNumberFormat="1" applyFont="1" applyBorder="1" applyAlignment="1">
      <alignment horizontal="right" vertical="center"/>
    </xf>
    <xf numFmtId="166" fontId="3" fillId="0" borderId="12" xfId="0" applyNumberFormat="1" applyFont="1" applyBorder="1" applyAlignment="1">
      <alignment horizontal="right" vertical="center"/>
    </xf>
    <xf numFmtId="3" fontId="2" fillId="0" borderId="35" xfId="1" applyNumberFormat="1" applyFont="1" applyFill="1" applyBorder="1" applyAlignment="1">
      <alignment horizontal="right" vertical="center" wrapText="1"/>
    </xf>
    <xf numFmtId="3" fontId="2" fillId="0" borderId="36" xfId="1" applyNumberFormat="1" applyFont="1" applyFill="1" applyBorder="1" applyAlignment="1">
      <alignment horizontal="right" vertical="center" wrapText="1"/>
    </xf>
    <xf numFmtId="9" fontId="3" fillId="0" borderId="9" xfId="1" applyNumberFormat="1" applyFont="1" applyFill="1" applyBorder="1" applyAlignment="1">
      <alignment horizontal="right" vertical="center" wrapText="1"/>
    </xf>
    <xf numFmtId="9" fontId="3" fillId="0" borderId="28" xfId="1" applyNumberFormat="1" applyFont="1" applyFill="1" applyBorder="1" applyAlignment="1">
      <alignment horizontal="right" vertical="center" wrapText="1"/>
    </xf>
    <xf numFmtId="3" fontId="2" fillId="0" borderId="15" xfId="7" applyNumberFormat="1" applyFont="1" applyBorder="1" applyAlignment="1">
      <alignment vertical="center" wrapText="1"/>
    </xf>
    <xf numFmtId="166" fontId="3" fillId="0" borderId="50" xfId="0" applyNumberFormat="1" applyFont="1" applyBorder="1" applyAlignment="1">
      <alignment horizontal="right" vertical="center" wrapText="1"/>
    </xf>
    <xf numFmtId="3" fontId="2" fillId="0" borderId="25" xfId="7" applyNumberFormat="1" applyFont="1" applyBorder="1" applyAlignment="1">
      <alignment vertical="center" wrapText="1"/>
    </xf>
    <xf numFmtId="166" fontId="3" fillId="0" borderId="51" xfId="0" applyNumberFormat="1" applyFont="1" applyBorder="1" applyAlignment="1">
      <alignment horizontal="right" vertical="center" wrapText="1"/>
    </xf>
    <xf numFmtId="3" fontId="9" fillId="0" borderId="9" xfId="7" applyNumberFormat="1" applyFont="1" applyBorder="1" applyAlignment="1">
      <alignment vertical="center" wrapText="1"/>
    </xf>
    <xf numFmtId="166" fontId="3" fillId="0" borderId="9" xfId="0" applyNumberFormat="1" applyFont="1" applyBorder="1" applyAlignment="1">
      <alignment horizontal="right" vertical="center" wrapText="1"/>
    </xf>
    <xf numFmtId="166" fontId="3" fillId="0" borderId="12" xfId="0" applyNumberFormat="1" applyFont="1" applyBorder="1" applyAlignment="1">
      <alignment horizontal="right" vertical="center" wrapText="1"/>
    </xf>
    <xf numFmtId="166" fontId="3" fillId="0" borderId="28" xfId="0" applyNumberFormat="1" applyFont="1" applyBorder="1" applyAlignment="1">
      <alignment horizontal="right" vertical="center" wrapText="1"/>
    </xf>
    <xf numFmtId="3" fontId="2" fillId="0" borderId="2" xfId="7" applyNumberFormat="1" applyFont="1" applyBorder="1" applyAlignment="1">
      <alignment vertical="center" wrapText="1"/>
    </xf>
    <xf numFmtId="3" fontId="5" fillId="0" borderId="52" xfId="0" applyNumberFormat="1" applyFont="1" applyBorder="1" applyAlignment="1">
      <alignment vertical="center" wrapText="1"/>
    </xf>
    <xf numFmtId="3" fontId="5" fillId="0" borderId="45" xfId="0" applyNumberFormat="1" applyFont="1" applyBorder="1" applyAlignment="1">
      <alignment vertical="center" wrapText="1"/>
    </xf>
    <xf numFmtId="3" fontId="9" fillId="0" borderId="3" xfId="0" applyNumberFormat="1" applyFont="1" applyBorder="1" applyAlignment="1">
      <alignment horizontal="right" vertical="center" wrapText="1"/>
    </xf>
    <xf numFmtId="3" fontId="9" fillId="0" borderId="0" xfId="0" applyNumberFormat="1" applyFont="1" applyAlignment="1">
      <alignment horizontal="right" vertical="center" wrapText="1"/>
    </xf>
    <xf numFmtId="3" fontId="9" fillId="0" borderId="0" xfId="0" applyNumberFormat="1" applyFont="1" applyAlignment="1">
      <alignment horizontal="right" wrapText="1"/>
    </xf>
    <xf numFmtId="168" fontId="9" fillId="0" borderId="0" xfId="1" applyNumberFormat="1" applyFont="1" applyBorder="1" applyAlignment="1">
      <alignment horizontal="right" wrapText="1"/>
    </xf>
    <xf numFmtId="3" fontId="2" fillId="0" borderId="26" xfId="1" applyNumberFormat="1" applyFont="1" applyBorder="1"/>
    <xf numFmtId="3" fontId="2" fillId="0" borderId="24" xfId="1" applyNumberFormat="1" applyFont="1" applyBorder="1"/>
    <xf numFmtId="3" fontId="9" fillId="0" borderId="24" xfId="1" applyNumberFormat="1" applyFont="1" applyBorder="1"/>
    <xf numFmtId="3" fontId="9" fillId="0" borderId="3" xfId="0" applyNumberFormat="1" applyFont="1" applyBorder="1" applyAlignment="1">
      <alignment horizontal="right" wrapText="1"/>
    </xf>
    <xf numFmtId="166" fontId="3" fillId="0" borderId="25" xfId="0" applyNumberFormat="1" applyFont="1" applyBorder="1" applyAlignment="1">
      <alignment horizontal="right" vertical="center" wrapText="1"/>
    </xf>
    <xf numFmtId="3" fontId="2" fillId="0" borderId="23" xfId="0" applyNumberFormat="1" applyFont="1" applyBorder="1" applyAlignment="1">
      <alignment horizontal="right" vertical="center" wrapText="1"/>
    </xf>
    <xf numFmtId="3" fontId="2" fillId="0" borderId="4" xfId="1" applyNumberFormat="1" applyFont="1" applyBorder="1" applyAlignment="1">
      <alignment horizontal="left" vertical="center" wrapText="1"/>
    </xf>
    <xf numFmtId="3" fontId="2" fillId="0" borderId="34" xfId="1" applyNumberFormat="1" applyFont="1" applyBorder="1" applyAlignment="1">
      <alignment horizontal="left" vertical="center" wrapText="1"/>
    </xf>
    <xf numFmtId="3" fontId="9" fillId="0" borderId="24" xfId="0" applyNumberFormat="1" applyFont="1" applyBorder="1" applyAlignment="1">
      <alignment horizontal="right" vertical="center" wrapText="1"/>
    </xf>
    <xf numFmtId="9" fontId="3" fillId="0" borderId="8" xfId="0" applyNumberFormat="1" applyFont="1" applyBorder="1" applyAlignment="1">
      <alignment horizontal="right" vertical="center" wrapText="1"/>
    </xf>
    <xf numFmtId="9" fontId="3" fillId="0" borderId="9" xfId="0" applyNumberFormat="1" applyFont="1" applyBorder="1" applyAlignment="1">
      <alignment horizontal="right" vertical="center" wrapText="1"/>
    </xf>
    <xf numFmtId="9" fontId="3" fillId="0" borderId="12" xfId="0" applyNumberFormat="1" applyFont="1" applyBorder="1" applyAlignment="1">
      <alignment horizontal="right" vertical="center" wrapText="1"/>
    </xf>
    <xf numFmtId="166" fontId="3" fillId="0" borderId="8" xfId="0" applyNumberFormat="1" applyFont="1" applyBorder="1" applyAlignment="1">
      <alignment horizontal="right" vertical="center" wrapText="1"/>
    </xf>
    <xf numFmtId="3" fontId="2" fillId="0" borderId="5" xfId="7" applyNumberFormat="1" applyFont="1" applyBorder="1" applyAlignment="1">
      <alignment horizontal="right" vertical="center" wrapText="1"/>
    </xf>
    <xf numFmtId="3" fontId="2" fillId="0" borderId="4" xfId="7" applyNumberFormat="1" applyFont="1" applyBorder="1" applyAlignment="1">
      <alignment horizontal="right" vertical="center" wrapText="1"/>
    </xf>
    <xf numFmtId="3" fontId="2" fillId="0" borderId="26" xfId="7" applyNumberFormat="1" applyFont="1" applyBorder="1" applyAlignment="1">
      <alignment horizontal="right" vertical="center" wrapText="1"/>
    </xf>
    <xf numFmtId="9" fontId="3" fillId="0" borderId="2" xfId="7" applyNumberFormat="1" applyFont="1" applyBorder="1" applyAlignment="1">
      <alignment horizontal="right" vertical="center" wrapText="1"/>
    </xf>
    <xf numFmtId="9" fontId="3" fillId="0" borderId="1" xfId="7" applyNumberFormat="1" applyFont="1" applyBorder="1" applyAlignment="1">
      <alignment horizontal="right" vertical="center" wrapText="1"/>
    </xf>
    <xf numFmtId="9" fontId="3" fillId="0" borderId="13" xfId="7" applyNumberFormat="1" applyFont="1" applyBorder="1" applyAlignment="1">
      <alignment horizontal="right" vertical="center" wrapText="1"/>
    </xf>
    <xf numFmtId="9" fontId="3" fillId="0" borderId="25" xfId="7" applyNumberFormat="1" applyFont="1" applyBorder="1" applyAlignment="1">
      <alignment horizontal="right" vertical="center" wrapText="1"/>
    </xf>
    <xf numFmtId="9" fontId="3" fillId="0" borderId="32" xfId="7" applyNumberFormat="1" applyFont="1" applyBorder="1" applyAlignment="1">
      <alignment horizontal="right" vertical="center" wrapText="1"/>
    </xf>
    <xf numFmtId="9" fontId="3" fillId="0" borderId="37" xfId="7" applyNumberFormat="1" applyFont="1" applyBorder="1" applyAlignment="1">
      <alignment horizontal="right" vertical="center" wrapText="1"/>
    </xf>
    <xf numFmtId="166" fontId="3" fillId="0" borderId="33" xfId="7" applyNumberFormat="1" applyFont="1" applyBorder="1" applyAlignment="1">
      <alignment horizontal="right" vertical="center" wrapText="1"/>
    </xf>
    <xf numFmtId="9" fontId="3" fillId="0" borderId="8" xfId="7" applyNumberFormat="1" applyFont="1" applyBorder="1" applyAlignment="1">
      <alignment horizontal="right" vertical="center" wrapText="1"/>
    </xf>
    <xf numFmtId="9" fontId="3" fillId="0" borderId="9" xfId="7" applyNumberFormat="1" applyFont="1" applyBorder="1" applyAlignment="1">
      <alignment horizontal="right" vertical="center" wrapText="1"/>
    </xf>
    <xf numFmtId="9" fontId="3" fillId="0" borderId="12" xfId="7" applyNumberFormat="1" applyFont="1" applyBorder="1" applyAlignment="1">
      <alignment horizontal="right" vertical="center" wrapText="1"/>
    </xf>
    <xf numFmtId="166" fontId="3" fillId="0" borderId="9" xfId="7" applyNumberFormat="1" applyFont="1" applyBorder="1" applyAlignment="1">
      <alignment horizontal="right" vertical="center" wrapText="1"/>
    </xf>
    <xf numFmtId="166" fontId="3" fillId="0" borderId="12" xfId="7" applyNumberFormat="1" applyFont="1" applyBorder="1" applyAlignment="1">
      <alignment horizontal="right" vertical="center" wrapText="1"/>
    </xf>
    <xf numFmtId="166" fontId="3" fillId="0" borderId="8" xfId="7" applyNumberFormat="1" applyFont="1" applyBorder="1" applyAlignment="1">
      <alignment horizontal="right" vertical="center" wrapText="1"/>
    </xf>
    <xf numFmtId="166" fontId="3" fillId="0" borderId="28" xfId="7" applyNumberFormat="1" applyFont="1" applyBorder="1" applyAlignment="1">
      <alignment horizontal="right" vertical="center" wrapText="1"/>
    </xf>
    <xf numFmtId="3" fontId="2" fillId="0" borderId="3" xfId="7" applyNumberFormat="1" applyFont="1" applyBorder="1" applyAlignment="1">
      <alignment vertical="center" wrapText="1"/>
    </xf>
    <xf numFmtId="9" fontId="3" fillId="0" borderId="53" xfId="7" applyNumberFormat="1" applyFont="1" applyBorder="1" applyAlignment="1">
      <alignment horizontal="right" vertical="center" wrapText="1"/>
    </xf>
    <xf numFmtId="9" fontId="3" fillId="0" borderId="54" xfId="7" applyNumberFormat="1" applyFont="1" applyBorder="1" applyAlignment="1">
      <alignment horizontal="right" vertical="center" wrapText="1"/>
    </xf>
    <xf numFmtId="9" fontId="3" fillId="0" borderId="0" xfId="7" applyNumberFormat="1" applyFont="1" applyAlignment="1">
      <alignment horizontal="right" vertical="center" wrapText="1"/>
    </xf>
    <xf numFmtId="9" fontId="3" fillId="0" borderId="14" xfId="7" applyNumberFormat="1" applyFont="1" applyBorder="1" applyAlignment="1">
      <alignment horizontal="right" vertical="center" wrapText="1"/>
    </xf>
    <xf numFmtId="3" fontId="9" fillId="0" borderId="55" xfId="7" applyNumberFormat="1" applyFont="1" applyBorder="1" applyAlignment="1">
      <alignment horizontal="right" vertical="center" wrapText="1"/>
    </xf>
    <xf numFmtId="9" fontId="3" fillId="0" borderId="56" xfId="7" applyNumberFormat="1" applyFont="1" applyBorder="1" applyAlignment="1">
      <alignment horizontal="right" vertical="center" wrapText="1"/>
    </xf>
    <xf numFmtId="3" fontId="2" fillId="0" borderId="55" xfId="7" applyNumberFormat="1" applyFont="1" applyBorder="1" applyAlignment="1">
      <alignment horizontal="right" vertical="center" wrapText="1"/>
    </xf>
    <xf numFmtId="3" fontId="2" fillId="0" borderId="43" xfId="7" applyNumberFormat="1" applyFont="1" applyBorder="1" applyAlignment="1">
      <alignment horizontal="right" vertical="center" wrapText="1"/>
    </xf>
    <xf numFmtId="3" fontId="9" fillId="0" borderId="57" xfId="7" applyNumberFormat="1" applyFont="1" applyBorder="1" applyAlignment="1">
      <alignment horizontal="right" vertical="center" wrapText="1"/>
    </xf>
    <xf numFmtId="3" fontId="2" fillId="0" borderId="4" xfId="7" applyNumberFormat="1" applyFont="1" applyBorder="1" applyAlignment="1">
      <alignment vertical="center" wrapText="1"/>
    </xf>
    <xf numFmtId="3" fontId="9" fillId="0" borderId="57" xfId="7" applyNumberFormat="1" applyFont="1" applyBorder="1" applyAlignment="1">
      <alignment vertical="center" wrapText="1"/>
    </xf>
    <xf numFmtId="3" fontId="5" fillId="0" borderId="21" xfId="7" applyNumberFormat="1" applyFont="1" applyBorder="1" applyAlignment="1">
      <alignment vertical="center" wrapText="1"/>
    </xf>
    <xf numFmtId="3" fontId="5" fillId="0" borderId="44" xfId="7" applyNumberFormat="1" applyFont="1" applyBorder="1" applyAlignment="1">
      <alignment vertical="center" wrapText="1"/>
    </xf>
    <xf numFmtId="3" fontId="5" fillId="0" borderId="45" xfId="7" applyNumberFormat="1" applyFont="1" applyBorder="1" applyAlignment="1">
      <alignment vertical="center" wrapText="1"/>
    </xf>
    <xf numFmtId="3" fontId="5" fillId="0" borderId="44" xfId="0" applyNumberFormat="1" applyFont="1" applyBorder="1" applyAlignment="1">
      <alignment horizontal="left" vertical="center" wrapText="1"/>
    </xf>
    <xf numFmtId="3" fontId="5" fillId="0" borderId="45" xfId="0" applyNumberFormat="1" applyFont="1" applyBorder="1" applyAlignment="1">
      <alignment horizontal="left" vertical="center" wrapText="1"/>
    </xf>
    <xf numFmtId="3" fontId="5" fillId="0" borderId="21" xfId="0" applyNumberFormat="1" applyFont="1" applyBorder="1" applyAlignment="1">
      <alignment horizontal="left" vertical="center" wrapText="1"/>
    </xf>
    <xf numFmtId="3" fontId="5" fillId="0" borderId="59" xfId="0" applyNumberFormat="1" applyFont="1" applyBorder="1" applyAlignment="1">
      <alignment horizontal="left" vertical="center" wrapText="1"/>
    </xf>
    <xf numFmtId="9" fontId="3" fillId="0" borderId="6" xfId="7" applyNumberFormat="1" applyFont="1" applyBorder="1" applyAlignment="1">
      <alignment horizontal="right" vertical="center" wrapText="1"/>
    </xf>
    <xf numFmtId="3" fontId="9" fillId="0" borderId="3" xfId="7" applyNumberFormat="1" applyFont="1" applyBorder="1" applyAlignment="1">
      <alignment horizontal="right" vertical="center" wrapText="1"/>
    </xf>
    <xf numFmtId="9" fontId="3" fillId="0" borderId="38" xfId="7" applyNumberFormat="1" applyFont="1" applyBorder="1" applyAlignment="1">
      <alignment horizontal="right" vertical="center" wrapText="1"/>
    </xf>
    <xf numFmtId="9" fontId="3" fillId="0" borderId="10" xfId="7" applyNumberFormat="1" applyFont="1" applyBorder="1" applyAlignment="1">
      <alignment horizontal="right" vertical="center" wrapText="1"/>
    </xf>
    <xf numFmtId="2" fontId="2" fillId="0" borderId="4" xfId="7" applyNumberFormat="1" applyFont="1" applyBorder="1" applyAlignment="1">
      <alignment horizontal="right" vertical="center" wrapText="1"/>
    </xf>
    <xf numFmtId="2" fontId="2" fillId="0" borderId="5" xfId="7" applyNumberFormat="1" applyFont="1" applyBorder="1" applyAlignment="1">
      <alignment horizontal="right" vertical="center" wrapText="1"/>
    </xf>
    <xf numFmtId="2" fontId="2" fillId="0" borderId="26" xfId="7" applyNumberFormat="1" applyFont="1" applyBorder="1" applyAlignment="1">
      <alignment horizontal="right" vertical="center" wrapText="1"/>
    </xf>
    <xf numFmtId="2" fontId="2" fillId="0" borderId="3" xfId="7" applyNumberFormat="1" applyFont="1" applyBorder="1" applyAlignment="1">
      <alignment horizontal="right" vertical="center" wrapText="1"/>
    </xf>
    <xf numFmtId="2" fontId="2" fillId="0" borderId="0" xfId="7" applyNumberFormat="1" applyFont="1" applyAlignment="1">
      <alignment horizontal="right" vertical="center" wrapText="1"/>
    </xf>
    <xf numFmtId="2" fontId="2" fillId="0" borderId="24" xfId="7" applyNumberFormat="1" applyFont="1" applyBorder="1" applyAlignment="1">
      <alignment horizontal="right" vertical="center" wrapText="1"/>
    </xf>
    <xf numFmtId="2" fontId="2" fillId="0" borderId="20" xfId="7" applyNumberFormat="1" applyFont="1" applyBorder="1" applyAlignment="1">
      <alignment horizontal="right" vertical="center" wrapText="1"/>
    </xf>
    <xf numFmtId="4" fontId="2" fillId="0" borderId="1" xfId="7" applyNumberFormat="1" applyFont="1" applyBorder="1" applyAlignment="1">
      <alignment horizontal="right" vertical="center" wrapText="1"/>
    </xf>
    <xf numFmtId="4" fontId="2" fillId="0" borderId="61" xfId="7" applyNumberFormat="1" applyFont="1" applyBorder="1" applyAlignment="1">
      <alignment horizontal="right" vertical="center" wrapText="1"/>
    </xf>
    <xf numFmtId="4" fontId="2" fillId="0" borderId="62" xfId="7" applyNumberFormat="1" applyFont="1" applyBorder="1" applyAlignment="1">
      <alignment horizontal="right" vertical="center" wrapText="1"/>
    </xf>
    <xf numFmtId="4" fontId="9" fillId="0" borderId="9" xfId="7" applyNumberFormat="1" applyFont="1" applyBorder="1" applyAlignment="1">
      <alignment horizontal="right" vertical="center" wrapText="1"/>
    </xf>
    <xf numFmtId="0" fontId="1" fillId="0" borderId="0" xfId="0" applyFont="1" applyAlignment="1">
      <alignment vertical="center"/>
    </xf>
    <xf numFmtId="166" fontId="35" fillId="2" borderId="0" xfId="1" applyNumberFormat="1" applyFont="1" applyFill="1" applyBorder="1" applyAlignment="1">
      <alignment horizontal="left" vertical="center"/>
    </xf>
    <xf numFmtId="3" fontId="1" fillId="0" borderId="0" xfId="0" applyNumberFormat="1" applyFont="1" applyAlignment="1">
      <alignment vertical="center"/>
    </xf>
    <xf numFmtId="0" fontId="5" fillId="0" borderId="63" xfId="0" applyFont="1" applyBorder="1" applyAlignment="1">
      <alignment vertical="center"/>
    </xf>
    <xf numFmtId="0" fontId="5" fillId="0" borderId="43" xfId="0" applyFont="1" applyBorder="1" applyAlignment="1">
      <alignment vertical="center"/>
    </xf>
    <xf numFmtId="166" fontId="3" fillId="0" borderId="8" xfId="1" applyNumberFormat="1" applyFont="1" applyBorder="1" applyAlignment="1">
      <alignment horizontal="right" vertical="center"/>
    </xf>
    <xf numFmtId="166" fontId="3" fillId="0" borderId="12" xfId="1" applyNumberFormat="1" applyFont="1" applyBorder="1" applyAlignment="1">
      <alignment horizontal="right" vertical="center"/>
    </xf>
    <xf numFmtId="3" fontId="3" fillId="0" borderId="8" xfId="7" applyNumberFormat="1" applyFont="1" applyBorder="1" applyAlignment="1">
      <alignment horizontal="right" vertical="center" wrapText="1"/>
    </xf>
    <xf numFmtId="166" fontId="3" fillId="0" borderId="10" xfId="7" applyNumberFormat="1" applyFont="1" applyBorder="1" applyAlignment="1">
      <alignment horizontal="right" vertical="center" wrapText="1"/>
    </xf>
    <xf numFmtId="166" fontId="3" fillId="0" borderId="64" xfId="7" applyNumberFormat="1" applyFont="1" applyBorder="1" applyAlignment="1">
      <alignment horizontal="right" vertical="center" wrapText="1"/>
    </xf>
    <xf numFmtId="166" fontId="3" fillId="0" borderId="12" xfId="7" applyNumberFormat="1" applyFont="1" applyBorder="1" applyAlignment="1">
      <alignment horizontal="right" vertical="top" wrapText="1"/>
    </xf>
    <xf numFmtId="0" fontId="1" fillId="3" borderId="0" xfId="7" applyFill="1"/>
    <xf numFmtId="0" fontId="8" fillId="3" borderId="0" xfId="7" applyFont="1" applyFill="1"/>
    <xf numFmtId="3" fontId="1" fillId="3" borderId="0" xfId="7" applyNumberFormat="1" applyFill="1"/>
    <xf numFmtId="0" fontId="11" fillId="3" borderId="0" xfId="7" applyFont="1" applyFill="1"/>
    <xf numFmtId="166" fontId="3" fillId="0" borderId="9" xfId="1" applyNumberFormat="1" applyFont="1" applyBorder="1" applyAlignment="1">
      <alignment horizontal="right" vertical="center"/>
    </xf>
    <xf numFmtId="166" fontId="3" fillId="0" borderId="28" xfId="1" applyNumberFormat="1" applyFont="1" applyBorder="1" applyAlignment="1">
      <alignment horizontal="right" vertical="center"/>
    </xf>
    <xf numFmtId="3" fontId="2" fillId="0" borderId="30" xfId="0" applyNumberFormat="1" applyFont="1" applyBorder="1" applyAlignment="1">
      <alignment horizontal="right" vertical="center"/>
    </xf>
    <xf numFmtId="3" fontId="2" fillId="0" borderId="26" xfId="0" applyNumberFormat="1" applyFont="1" applyBorder="1" applyAlignment="1">
      <alignment horizontal="right" vertical="center"/>
    </xf>
    <xf numFmtId="3" fontId="2" fillId="0" borderId="27" xfId="0" applyNumberFormat="1" applyFont="1" applyBorder="1" applyAlignment="1">
      <alignment horizontal="right" vertical="center"/>
    </xf>
    <xf numFmtId="0" fontId="7" fillId="3" borderId="0" xfId="7" applyFont="1" applyFill="1" applyAlignment="1">
      <alignment horizontal="left" vertical="top" wrapText="1"/>
    </xf>
    <xf numFmtId="0" fontId="1" fillId="3" borderId="0" xfId="7" applyFill="1" applyAlignment="1">
      <alignment wrapText="1"/>
    </xf>
    <xf numFmtId="3" fontId="2" fillId="0" borderId="26" xfId="0" applyNumberFormat="1" applyFont="1" applyBorder="1" applyAlignment="1">
      <alignment horizontal="right" wrapText="1"/>
    </xf>
    <xf numFmtId="3" fontId="2" fillId="0" borderId="24" xfId="0" applyNumberFormat="1" applyFont="1" applyBorder="1" applyAlignment="1">
      <alignment horizontal="right" wrapText="1"/>
    </xf>
    <xf numFmtId="3" fontId="9" fillId="0" borderId="24" xfId="0" applyNumberFormat="1" applyFont="1" applyBorder="1" applyAlignment="1">
      <alignment horizontal="right" wrapText="1"/>
    </xf>
    <xf numFmtId="168" fontId="2" fillId="0" borderId="3" xfId="1" applyNumberFormat="1" applyFont="1" applyBorder="1" applyAlignment="1">
      <alignment horizontal="right" vertical="center" wrapText="1"/>
    </xf>
    <xf numFmtId="168" fontId="2" fillId="0" borderId="34" xfId="1" applyNumberFormat="1" applyFont="1" applyBorder="1" applyAlignment="1">
      <alignment horizontal="right" vertical="center" wrapText="1"/>
    </xf>
    <xf numFmtId="3" fontId="2" fillId="0" borderId="30" xfId="1" applyNumberFormat="1" applyFont="1" applyBorder="1" applyAlignment="1">
      <alignment horizontal="right" vertical="center"/>
    </xf>
    <xf numFmtId="3" fontId="2" fillId="0" borderId="30" xfId="7" applyNumberFormat="1" applyFont="1" applyBorder="1" applyAlignment="1">
      <alignment horizontal="right" vertical="center"/>
    </xf>
    <xf numFmtId="3" fontId="9" fillId="0" borderId="30" xfId="1" applyNumberFormat="1" applyFont="1" applyBorder="1" applyAlignment="1">
      <alignment horizontal="right" vertical="center"/>
    </xf>
    <xf numFmtId="3" fontId="9" fillId="0" borderId="30" xfId="7" applyNumberFormat="1" applyFont="1" applyBorder="1" applyAlignment="1">
      <alignment horizontal="right" vertical="center"/>
    </xf>
    <xf numFmtId="0" fontId="7" fillId="0" borderId="24" xfId="0" applyFont="1" applyBorder="1" applyAlignment="1">
      <alignment horizontal="left" vertical="top" wrapText="1"/>
    </xf>
    <xf numFmtId="0" fontId="1" fillId="0" borderId="24" xfId="0" applyFont="1" applyBorder="1" applyAlignment="1">
      <alignment horizontal="center"/>
    </xf>
    <xf numFmtId="0" fontId="1" fillId="0" borderId="24" xfId="0" applyFont="1" applyBorder="1"/>
    <xf numFmtId="3" fontId="5" fillId="0" borderId="44" xfId="0" applyNumberFormat="1" applyFont="1" applyBorder="1" applyAlignment="1">
      <alignment vertical="center" wrapText="1"/>
    </xf>
    <xf numFmtId="3" fontId="5" fillId="0" borderId="21" xfId="0" applyNumberFormat="1" applyFont="1" applyBorder="1" applyAlignment="1">
      <alignment vertical="center" wrapText="1"/>
    </xf>
    <xf numFmtId="3" fontId="5" fillId="0" borderId="52" xfId="0" applyNumberFormat="1" applyFont="1" applyBorder="1" applyAlignment="1">
      <alignment horizontal="left" vertical="center" wrapText="1"/>
    </xf>
    <xf numFmtId="3" fontId="5" fillId="0" borderId="65" xfId="0" applyNumberFormat="1" applyFont="1" applyBorder="1" applyAlignment="1">
      <alignment horizontal="left" vertical="center" wrapText="1"/>
    </xf>
    <xf numFmtId="167" fontId="2" fillId="0" borderId="30" xfId="1" applyNumberFormat="1" applyFont="1" applyBorder="1" applyAlignment="1">
      <alignment horizontal="right" vertical="center"/>
    </xf>
    <xf numFmtId="166" fontId="3" fillId="0" borderId="6" xfId="1" applyNumberFormat="1" applyFont="1" applyBorder="1" applyAlignment="1">
      <alignment horizontal="right" vertical="center"/>
    </xf>
    <xf numFmtId="167" fontId="2" fillId="0" borderId="27" xfId="1" applyNumberFormat="1" applyFont="1" applyBorder="1" applyAlignment="1">
      <alignment horizontal="right" vertical="center"/>
    </xf>
    <xf numFmtId="166" fontId="3" fillId="0" borderId="27" xfId="1" applyNumberFormat="1" applyFont="1" applyBorder="1" applyAlignment="1">
      <alignment horizontal="right" vertical="center"/>
    </xf>
    <xf numFmtId="167" fontId="9" fillId="0" borderId="30" xfId="1" applyNumberFormat="1" applyFont="1" applyBorder="1" applyAlignment="1">
      <alignment horizontal="right" vertical="center"/>
    </xf>
    <xf numFmtId="166" fontId="3" fillId="0" borderId="38" xfId="7" applyNumberFormat="1" applyFont="1" applyBorder="1" applyAlignment="1">
      <alignment horizontal="right" vertical="center"/>
    </xf>
    <xf numFmtId="3" fontId="3" fillId="0" borderId="0" xfId="7" applyNumberFormat="1" applyFont="1" applyAlignment="1">
      <alignment horizontal="right" vertical="center" wrapText="1"/>
    </xf>
    <xf numFmtId="3" fontId="2" fillId="0" borderId="66" xfId="1" applyNumberFormat="1" applyFont="1" applyFill="1" applyBorder="1" applyAlignment="1">
      <alignment horizontal="right" vertical="center" wrapText="1"/>
    </xf>
    <xf numFmtId="3" fontId="2" fillId="0" borderId="59" xfId="1" applyNumberFormat="1" applyFont="1" applyFill="1" applyBorder="1" applyAlignment="1">
      <alignment horizontal="right" vertical="center" wrapText="1"/>
    </xf>
    <xf numFmtId="9" fontId="3" fillId="0" borderId="67" xfId="1" applyNumberFormat="1" applyFont="1" applyFill="1" applyBorder="1" applyAlignment="1">
      <alignment horizontal="right" vertical="center" wrapText="1"/>
    </xf>
    <xf numFmtId="166" fontId="3" fillId="0" borderId="24" xfId="0" applyNumberFormat="1" applyFont="1" applyBorder="1" applyAlignment="1">
      <alignment horizontal="right" vertical="center" wrapText="1"/>
    </xf>
    <xf numFmtId="9" fontId="3" fillId="0" borderId="28" xfId="0" applyNumberFormat="1" applyFont="1" applyBorder="1" applyAlignment="1">
      <alignment horizontal="right" vertical="center" wrapText="1"/>
    </xf>
    <xf numFmtId="9" fontId="3" fillId="0" borderId="9" xfId="0" applyNumberFormat="1" applyFont="1" applyBorder="1" applyAlignment="1">
      <alignment vertical="center" wrapText="1"/>
    </xf>
    <xf numFmtId="166" fontId="3" fillId="0" borderId="24" xfId="0" applyNumberFormat="1" applyFont="1" applyBorder="1" applyAlignment="1">
      <alignment vertical="center" wrapText="1"/>
    </xf>
    <xf numFmtId="9" fontId="3" fillId="0" borderId="28" xfId="0" applyNumberFormat="1" applyFont="1" applyBorder="1" applyAlignment="1">
      <alignment vertical="center" wrapText="1"/>
    </xf>
    <xf numFmtId="3" fontId="9" fillId="0" borderId="8" xfId="0" applyNumberFormat="1" applyFont="1" applyBorder="1" applyAlignment="1">
      <alignment vertical="center" wrapText="1"/>
    </xf>
    <xf numFmtId="3" fontId="9" fillId="0" borderId="8" xfId="0" applyNumberFormat="1" applyFont="1" applyBorder="1" applyAlignment="1">
      <alignment horizontal="right" vertical="center" wrapText="1"/>
    </xf>
    <xf numFmtId="166" fontId="3" fillId="0" borderId="20" xfId="0" applyNumberFormat="1" applyFont="1" applyBorder="1" applyAlignment="1">
      <alignment horizontal="right" vertical="center" wrapText="1"/>
    </xf>
    <xf numFmtId="3" fontId="9" fillId="0" borderId="8" xfId="0" applyNumberFormat="1" applyFont="1" applyBorder="1" applyAlignment="1">
      <alignment horizontal="right" vertical="center"/>
    </xf>
    <xf numFmtId="166" fontId="3" fillId="0" borderId="68" xfId="1" applyNumberFormat="1" applyFont="1" applyFill="1" applyBorder="1" applyAlignment="1">
      <alignment vertical="center" wrapText="1"/>
    </xf>
    <xf numFmtId="166" fontId="3" fillId="0" borderId="69" xfId="1" applyNumberFormat="1" applyFont="1" applyFill="1" applyBorder="1" applyAlignment="1">
      <alignment vertical="center" wrapText="1"/>
    </xf>
    <xf numFmtId="166" fontId="3" fillId="0" borderId="32" xfId="1" applyNumberFormat="1" applyFont="1" applyFill="1" applyBorder="1" applyAlignment="1">
      <alignment vertical="center" wrapText="1"/>
    </xf>
    <xf numFmtId="166" fontId="3" fillId="0" borderId="33" xfId="1" applyNumberFormat="1" applyFont="1" applyFill="1" applyBorder="1" applyAlignment="1">
      <alignment vertical="center" wrapText="1"/>
    </xf>
    <xf numFmtId="166" fontId="3" fillId="0" borderId="9" xfId="1" applyNumberFormat="1" applyFont="1" applyFill="1" applyBorder="1" applyAlignment="1">
      <alignment vertical="center" wrapText="1"/>
    </xf>
    <xf numFmtId="166" fontId="3" fillId="0" borderId="28" xfId="1" applyNumberFormat="1" applyFont="1" applyFill="1" applyBorder="1" applyAlignment="1">
      <alignment vertical="center" wrapText="1"/>
    </xf>
    <xf numFmtId="169" fontId="3" fillId="0" borderId="65" xfId="1" applyNumberFormat="1" applyFont="1" applyFill="1" applyBorder="1" applyAlignment="1">
      <alignment horizontal="right" vertical="center" wrapText="1"/>
    </xf>
    <xf numFmtId="169" fontId="3" fillId="0" borderId="1" xfId="1" applyNumberFormat="1" applyFont="1" applyFill="1" applyBorder="1" applyAlignment="1">
      <alignment horizontal="right" vertical="center" wrapText="1"/>
    </xf>
    <xf numFmtId="169" fontId="3" fillId="0" borderId="14" xfId="1" applyNumberFormat="1" applyFont="1" applyFill="1" applyBorder="1" applyAlignment="1">
      <alignment horizontal="right" vertical="center" wrapText="1"/>
    </xf>
    <xf numFmtId="169" fontId="3" fillId="0" borderId="63" xfId="1" applyNumberFormat="1" applyFont="1" applyFill="1" applyBorder="1" applyAlignment="1">
      <alignment horizontal="right" vertical="center" wrapText="1"/>
    </xf>
    <xf numFmtId="169" fontId="3" fillId="0" borderId="0" xfId="1" applyNumberFormat="1" applyFont="1" applyFill="1" applyBorder="1" applyAlignment="1">
      <alignment horizontal="right" vertical="center" wrapText="1"/>
    </xf>
    <xf numFmtId="169" fontId="3" fillId="0" borderId="24" xfId="1" applyNumberFormat="1" applyFont="1" applyFill="1" applyBorder="1" applyAlignment="1">
      <alignment horizontal="right" vertical="center" wrapText="1"/>
    </xf>
    <xf numFmtId="166" fontId="3" fillId="0" borderId="70" xfId="0" applyNumberFormat="1" applyFont="1" applyBorder="1" applyAlignment="1">
      <alignment horizontal="right" vertical="center" wrapText="1"/>
    </xf>
    <xf numFmtId="166" fontId="3" fillId="0" borderId="61" xfId="0" applyNumberFormat="1" applyFont="1" applyBorder="1" applyAlignment="1">
      <alignment horizontal="right" vertical="center" wrapText="1"/>
    </xf>
    <xf numFmtId="166" fontId="3" fillId="0" borderId="71" xfId="0" applyNumberFormat="1" applyFont="1" applyBorder="1" applyAlignment="1">
      <alignment horizontal="right" vertical="center" wrapText="1"/>
    </xf>
    <xf numFmtId="166" fontId="3" fillId="0" borderId="72" xfId="0" applyNumberFormat="1" applyFont="1" applyBorder="1" applyAlignment="1">
      <alignment horizontal="right" vertical="center" wrapText="1"/>
    </xf>
    <xf numFmtId="166" fontId="3" fillId="0" borderId="73" xfId="0" applyNumberFormat="1" applyFont="1" applyBorder="1" applyAlignment="1">
      <alignment horizontal="right" vertical="center" wrapText="1"/>
    </xf>
    <xf numFmtId="166" fontId="3" fillId="0" borderId="74" xfId="0" applyNumberFormat="1" applyFont="1" applyBorder="1" applyAlignment="1">
      <alignment horizontal="right" vertical="center" wrapText="1"/>
    </xf>
    <xf numFmtId="166" fontId="3" fillId="0" borderId="5" xfId="1" applyNumberFormat="1" applyFont="1" applyBorder="1" applyAlignment="1">
      <alignment horizontal="right" vertical="center" wrapText="1"/>
    </xf>
    <xf numFmtId="166" fontId="3" fillId="0" borderId="26" xfId="1" applyNumberFormat="1" applyFont="1" applyBorder="1" applyAlignment="1">
      <alignment horizontal="right" vertical="center" wrapText="1"/>
    </xf>
    <xf numFmtId="166" fontId="3" fillId="0" borderId="35" xfId="1" applyNumberFormat="1" applyFont="1" applyBorder="1" applyAlignment="1">
      <alignment horizontal="right" vertical="center" wrapText="1"/>
    </xf>
    <xf numFmtId="166" fontId="3" fillId="0" borderId="36" xfId="1" applyNumberFormat="1" applyFont="1" applyBorder="1" applyAlignment="1">
      <alignment horizontal="right" vertical="center" wrapText="1"/>
    </xf>
    <xf numFmtId="166" fontId="3" fillId="0" borderId="0" xfId="1" applyNumberFormat="1" applyFont="1" applyFill="1" applyBorder="1" applyAlignment="1">
      <alignment horizontal="right" vertical="center" wrapText="1"/>
    </xf>
    <xf numFmtId="166" fontId="3" fillId="0" borderId="24" xfId="1" applyNumberFormat="1" applyFont="1" applyFill="1" applyBorder="1" applyAlignment="1">
      <alignment horizontal="right" vertical="center" wrapText="1"/>
    </xf>
    <xf numFmtId="166" fontId="3" fillId="0" borderId="1" xfId="1" applyNumberFormat="1" applyFont="1" applyFill="1" applyBorder="1" applyAlignment="1">
      <alignment horizontal="right" vertical="center" wrapText="1"/>
    </xf>
    <xf numFmtId="166" fontId="3" fillId="0" borderId="14" xfId="1" applyNumberFormat="1" applyFont="1" applyFill="1" applyBorder="1" applyAlignment="1">
      <alignment horizontal="right" vertical="center" wrapText="1"/>
    </xf>
    <xf numFmtId="166" fontId="3" fillId="0" borderId="35" xfId="1" applyNumberFormat="1" applyFont="1" applyFill="1" applyBorder="1" applyAlignment="1">
      <alignment horizontal="right" vertical="center" wrapText="1"/>
    </xf>
    <xf numFmtId="166" fontId="3" fillId="0" borderId="36" xfId="1" applyNumberFormat="1" applyFont="1" applyFill="1" applyBorder="1" applyAlignment="1">
      <alignment horizontal="right" vertical="center" wrapText="1"/>
    </xf>
    <xf numFmtId="166" fontId="3" fillId="0" borderId="32" xfId="1" applyNumberFormat="1" applyFont="1" applyFill="1" applyBorder="1" applyAlignment="1">
      <alignment horizontal="right" vertical="center" wrapText="1"/>
    </xf>
    <xf numFmtId="166" fontId="3" fillId="0" borderId="33" xfId="1" applyNumberFormat="1" applyFont="1" applyFill="1" applyBorder="1" applyAlignment="1">
      <alignment horizontal="right" vertical="center" wrapText="1"/>
    </xf>
    <xf numFmtId="166" fontId="3" fillId="0" borderId="9" xfId="1" applyNumberFormat="1" applyFont="1" applyFill="1" applyBorder="1" applyAlignment="1">
      <alignment horizontal="right" vertical="center" wrapText="1"/>
    </xf>
    <xf numFmtId="166" fontId="3" fillId="0" borderId="28" xfId="1" applyNumberFormat="1" applyFont="1" applyFill="1" applyBorder="1" applyAlignment="1">
      <alignment horizontal="right" vertical="center" wrapText="1"/>
    </xf>
    <xf numFmtId="9" fontId="2" fillId="0" borderId="3" xfId="1" applyNumberFormat="1" applyFont="1" applyFill="1" applyBorder="1" applyAlignment="1">
      <alignment horizontal="left" vertical="center" wrapText="1"/>
    </xf>
    <xf numFmtId="9" fontId="2" fillId="0" borderId="2" xfId="1" applyNumberFormat="1" applyFont="1" applyFill="1" applyBorder="1" applyAlignment="1">
      <alignment horizontal="left" vertical="center" wrapText="1"/>
    </xf>
    <xf numFmtId="3" fontId="2" fillId="0" borderId="34" xfId="1" applyNumberFormat="1" applyFont="1" applyFill="1" applyBorder="1" applyAlignment="1">
      <alignment horizontal="left" vertical="center" wrapText="1"/>
    </xf>
    <xf numFmtId="9" fontId="2" fillId="0" borderId="25" xfId="1" applyNumberFormat="1" applyFont="1" applyFill="1" applyBorder="1" applyAlignment="1">
      <alignment horizontal="left" vertical="center" wrapText="1"/>
    </xf>
    <xf numFmtId="3" fontId="2" fillId="0" borderId="3" xfId="1" applyNumberFormat="1" applyFont="1" applyFill="1" applyBorder="1" applyAlignment="1">
      <alignment horizontal="left" vertical="center" wrapText="1"/>
    </xf>
    <xf numFmtId="9" fontId="2" fillId="0" borderId="8" xfId="1" applyNumberFormat="1" applyFont="1" applyFill="1" applyBorder="1" applyAlignment="1">
      <alignment horizontal="left" vertical="center" wrapText="1"/>
    </xf>
    <xf numFmtId="166" fontId="10" fillId="0" borderId="9" xfId="0" applyNumberFormat="1" applyFont="1" applyBorder="1" applyAlignment="1">
      <alignment horizontal="right" vertical="center" wrapText="1"/>
    </xf>
    <xf numFmtId="166" fontId="10" fillId="0" borderId="28" xfId="0" applyNumberFormat="1" applyFont="1" applyBorder="1" applyAlignment="1">
      <alignment horizontal="right" vertical="center" wrapText="1"/>
    </xf>
    <xf numFmtId="3" fontId="2" fillId="0" borderId="30" xfId="0" applyNumberFormat="1" applyFont="1" applyBorder="1" applyAlignment="1">
      <alignment horizontal="right" vertical="center" wrapText="1"/>
    </xf>
    <xf numFmtId="9" fontId="3" fillId="0" borderId="6" xfId="0" applyNumberFormat="1" applyFont="1" applyBorder="1" applyAlignment="1">
      <alignment horizontal="right" vertical="center" wrapText="1"/>
    </xf>
    <xf numFmtId="3" fontId="2" fillId="0" borderId="27" xfId="0" applyNumberFormat="1" applyFont="1" applyBorder="1" applyAlignment="1">
      <alignment horizontal="right" vertical="center" wrapText="1"/>
    </xf>
    <xf numFmtId="9" fontId="3" fillId="0" borderId="38" xfId="0" applyNumberFormat="1" applyFont="1" applyBorder="1" applyAlignment="1">
      <alignment horizontal="right" vertical="center" wrapText="1"/>
    </xf>
    <xf numFmtId="166" fontId="3" fillId="0" borderId="6" xfId="0" applyNumberFormat="1" applyFont="1" applyBorder="1" applyAlignment="1">
      <alignment horizontal="right" vertical="center" wrapText="1"/>
    </xf>
    <xf numFmtId="3" fontId="2" fillId="0" borderId="27" xfId="0" applyNumberFormat="1" applyFont="1" applyBorder="1" applyAlignment="1">
      <alignment horizontal="right" wrapText="1"/>
    </xf>
    <xf numFmtId="166" fontId="3" fillId="0" borderId="38" xfId="0" applyNumberFormat="1" applyFont="1" applyBorder="1" applyAlignment="1">
      <alignment horizontal="right" vertical="center" wrapText="1"/>
    </xf>
    <xf numFmtId="3" fontId="2" fillId="0" borderId="31" xfId="7" applyNumberFormat="1" applyFont="1" applyBorder="1" applyAlignment="1">
      <alignment horizontal="right" vertical="center" wrapText="1"/>
    </xf>
    <xf numFmtId="3" fontId="2" fillId="0" borderId="29" xfId="7" applyNumberFormat="1" applyFont="1" applyBorder="1" applyAlignment="1">
      <alignment horizontal="right" vertical="center" wrapText="1"/>
    </xf>
    <xf numFmtId="3" fontId="2" fillId="0" borderId="75" xfId="7" applyNumberFormat="1" applyFont="1" applyBorder="1" applyAlignment="1">
      <alignment horizontal="right" vertical="center" wrapText="1"/>
    </xf>
    <xf numFmtId="3" fontId="9" fillId="0" borderId="76" xfId="7" applyNumberFormat="1" applyFont="1" applyBorder="1" applyAlignment="1">
      <alignment horizontal="right" vertical="center" wrapText="1"/>
    </xf>
    <xf numFmtId="3" fontId="2" fillId="0" borderId="31" xfId="7" applyNumberFormat="1" applyFont="1" applyBorder="1" applyAlignment="1">
      <alignment vertical="center" wrapText="1"/>
    </xf>
    <xf numFmtId="3" fontId="2" fillId="0" borderId="29" xfId="7" applyNumberFormat="1" applyFont="1" applyBorder="1" applyAlignment="1">
      <alignment vertical="center" wrapText="1"/>
    </xf>
    <xf numFmtId="3" fontId="9" fillId="0" borderId="76" xfId="7" applyNumberFormat="1" applyFont="1" applyBorder="1" applyAlignment="1">
      <alignment vertical="center" wrapText="1"/>
    </xf>
    <xf numFmtId="2" fontId="9" fillId="0" borderId="57" xfId="7" applyNumberFormat="1" applyFont="1" applyBorder="1" applyAlignment="1">
      <alignment vertical="center"/>
    </xf>
    <xf numFmtId="2" fontId="9" fillId="0" borderId="77" xfId="7" applyNumberFormat="1" applyFont="1" applyBorder="1" applyAlignment="1">
      <alignment vertical="center"/>
    </xf>
    <xf numFmtId="2" fontId="9" fillId="0" borderId="57" xfId="7" applyNumberFormat="1" applyFont="1" applyBorder="1" applyAlignment="1">
      <alignment horizontal="right" vertical="center" wrapText="1"/>
    </xf>
    <xf numFmtId="2" fontId="9" fillId="0" borderId="77" xfId="7" applyNumberFormat="1" applyFont="1" applyBorder="1" applyAlignment="1">
      <alignment horizontal="right" vertical="center" wrapText="1"/>
    </xf>
    <xf numFmtId="2" fontId="9" fillId="0" borderId="71" xfId="7" applyNumberFormat="1" applyFont="1" applyBorder="1" applyAlignment="1">
      <alignment horizontal="right" vertical="center" wrapText="1"/>
    </xf>
    <xf numFmtId="2" fontId="9" fillId="0" borderId="74" xfId="7" applyNumberFormat="1" applyFont="1" applyBorder="1" applyAlignment="1">
      <alignment vertical="center"/>
    </xf>
    <xf numFmtId="3" fontId="2" fillId="0" borderId="1" xfId="7" applyNumberFormat="1" applyFont="1" applyBorder="1" applyAlignment="1">
      <alignment horizontal="right" vertical="center" wrapText="1"/>
    </xf>
    <xf numFmtId="3" fontId="2" fillId="0" borderId="14" xfId="7" applyNumberFormat="1" applyFont="1" applyBorder="1" applyAlignment="1">
      <alignment horizontal="right" vertical="center" wrapText="1"/>
    </xf>
    <xf numFmtId="3" fontId="2" fillId="0" borderId="62" xfId="7" applyNumberFormat="1" applyFont="1" applyBorder="1" applyAlignment="1">
      <alignment horizontal="right" vertical="center" wrapText="1"/>
    </xf>
    <xf numFmtId="3" fontId="2" fillId="0" borderId="73" xfId="7" applyNumberFormat="1" applyFont="1" applyBorder="1" applyAlignment="1">
      <alignment horizontal="right" vertical="center" wrapText="1"/>
    </xf>
    <xf numFmtId="3" fontId="9" fillId="0" borderId="9" xfId="7" applyNumberFormat="1" applyFont="1" applyBorder="1" applyAlignment="1">
      <alignment horizontal="right" vertical="center" wrapText="1"/>
    </xf>
    <xf numFmtId="3" fontId="9" fillId="0" borderId="28" xfId="7" applyNumberFormat="1" applyFont="1" applyBorder="1" applyAlignment="1">
      <alignment horizontal="right" vertical="center" wrapText="1"/>
    </xf>
    <xf numFmtId="3" fontId="2" fillId="0" borderId="2" xfId="7" applyNumberFormat="1" applyFont="1" applyBorder="1" applyAlignment="1">
      <alignment horizontal="right" vertical="center" wrapText="1"/>
    </xf>
    <xf numFmtId="3" fontId="2" fillId="0" borderId="78" xfId="7" applyNumberFormat="1" applyFont="1" applyBorder="1" applyAlignment="1">
      <alignment horizontal="right" vertical="center" wrapText="1"/>
    </xf>
    <xf numFmtId="3" fontId="9" fillId="0" borderId="8" xfId="7" applyNumberFormat="1" applyFont="1" applyBorder="1" applyAlignment="1">
      <alignment horizontal="right" vertical="center" wrapText="1"/>
    </xf>
    <xf numFmtId="166" fontId="3" fillId="0" borderId="2" xfId="7" applyNumberFormat="1" applyFont="1" applyBorder="1" applyAlignment="1">
      <alignment vertical="center" wrapText="1"/>
    </xf>
    <xf numFmtId="166" fontId="3" fillId="0" borderId="1" xfId="7" applyNumberFormat="1" applyFont="1" applyBorder="1" applyAlignment="1">
      <alignment vertical="center" wrapText="1"/>
    </xf>
    <xf numFmtId="166" fontId="3" fillId="0" borderId="14" xfId="7" applyNumberFormat="1" applyFont="1" applyBorder="1" applyAlignment="1">
      <alignment vertical="center" wrapText="1"/>
    </xf>
    <xf numFmtId="166" fontId="3" fillId="0" borderId="78" xfId="7" applyNumberFormat="1" applyFont="1" applyBorder="1" applyAlignment="1">
      <alignment vertical="center" wrapText="1"/>
    </xf>
    <xf numFmtId="166" fontId="3" fillId="0" borderId="62" xfId="7" applyNumberFormat="1" applyFont="1" applyBorder="1" applyAlignment="1">
      <alignment vertical="center" wrapText="1"/>
    </xf>
    <xf numFmtId="166" fontId="3" fillId="0" borderId="73" xfId="7" applyNumberFormat="1" applyFont="1" applyBorder="1" applyAlignment="1">
      <alignment vertical="center" wrapText="1"/>
    </xf>
    <xf numFmtId="166" fontId="3" fillId="0" borderId="8" xfId="7" applyNumberFormat="1" applyFont="1" applyBorder="1" applyAlignment="1">
      <alignment vertical="center" wrapText="1"/>
    </xf>
    <xf numFmtId="166" fontId="3" fillId="0" borderId="9" xfId="7" applyNumberFormat="1" applyFont="1" applyBorder="1" applyAlignment="1">
      <alignment vertical="center" wrapText="1"/>
    </xf>
    <xf numFmtId="166" fontId="3" fillId="0" borderId="28" xfId="7" applyNumberFormat="1" applyFont="1" applyBorder="1" applyAlignment="1">
      <alignment vertical="center" wrapText="1"/>
    </xf>
    <xf numFmtId="166" fontId="3" fillId="0" borderId="10" xfId="7" applyNumberFormat="1" applyFont="1" applyBorder="1" applyAlignment="1">
      <alignment horizontal="right" vertical="center"/>
    </xf>
    <xf numFmtId="9" fontId="3" fillId="0" borderId="27" xfId="7" applyNumberFormat="1" applyFont="1" applyBorder="1" applyAlignment="1">
      <alignment horizontal="right" vertical="center" wrapText="1"/>
    </xf>
    <xf numFmtId="3" fontId="9" fillId="0" borderId="30" xfId="7" applyNumberFormat="1" applyFont="1" applyBorder="1" applyAlignment="1">
      <alignment horizontal="right" vertical="center" wrapText="1"/>
    </xf>
    <xf numFmtId="0" fontId="2" fillId="0" borderId="0" xfId="0" applyFont="1"/>
    <xf numFmtId="0" fontId="9" fillId="0" borderId="0" xfId="0" applyFont="1"/>
    <xf numFmtId="0" fontId="2" fillId="3" borderId="0" xfId="7" applyFont="1" applyFill="1"/>
    <xf numFmtId="0" fontId="7" fillId="3" borderId="0" xfId="0" applyFont="1" applyFill="1" applyAlignment="1">
      <alignment horizontal="left" vertical="top"/>
    </xf>
    <xf numFmtId="0" fontId="6" fillId="3" borderId="0" xfId="0" applyFont="1" applyFill="1" applyAlignment="1">
      <alignment vertical="center"/>
    </xf>
    <xf numFmtId="0" fontId="2" fillId="3" borderId="0" xfId="0" applyFont="1" applyFill="1" applyAlignment="1">
      <alignment horizontal="center"/>
    </xf>
    <xf numFmtId="3" fontId="6" fillId="3" borderId="0" xfId="0" applyNumberFormat="1" applyFont="1" applyFill="1"/>
    <xf numFmtId="166" fontId="3" fillId="3" borderId="0" xfId="0" applyNumberFormat="1" applyFont="1" applyFill="1"/>
    <xf numFmtId="0" fontId="1" fillId="3" borderId="0" xfId="0" applyFont="1" applyFill="1"/>
    <xf numFmtId="0" fontId="6" fillId="3" borderId="0" xfId="0" applyFont="1" applyFill="1"/>
    <xf numFmtId="0" fontId="2" fillId="3" borderId="0" xfId="0" applyFont="1" applyFill="1"/>
    <xf numFmtId="0" fontId="36" fillId="3" borderId="0" xfId="0" applyFont="1" applyFill="1"/>
    <xf numFmtId="0" fontId="0" fillId="3" borderId="0" xfId="0" applyFill="1"/>
    <xf numFmtId="0" fontId="7" fillId="3" borderId="0" xfId="7" applyFont="1" applyFill="1" applyAlignment="1">
      <alignment horizontal="left" vertical="top"/>
    </xf>
    <xf numFmtId="166" fontId="3" fillId="3" borderId="0" xfId="7" applyNumberFormat="1" applyFont="1" applyFill="1"/>
    <xf numFmtId="3" fontId="8" fillId="3" borderId="0" xfId="7" applyNumberFormat="1" applyFont="1" applyFill="1"/>
    <xf numFmtId="0" fontId="4" fillId="3" borderId="0" xfId="7" applyFont="1" applyFill="1"/>
    <xf numFmtId="10" fontId="5" fillId="3" borderId="0" xfId="7" applyNumberFormat="1" applyFont="1" applyFill="1"/>
    <xf numFmtId="0" fontId="7" fillId="3" borderId="9" xfId="7" applyFont="1" applyFill="1" applyBorder="1" applyAlignment="1">
      <alignment vertical="top"/>
    </xf>
    <xf numFmtId="0" fontId="1" fillId="3" borderId="0" xfId="7" applyFill="1" applyAlignment="1">
      <alignment vertical="center"/>
    </xf>
    <xf numFmtId="0" fontId="1" fillId="3" borderId="0" xfId="7" applyFill="1" applyAlignment="1">
      <alignment horizontal="center"/>
    </xf>
    <xf numFmtId="0" fontId="7" fillId="3" borderId="0" xfId="7" applyFont="1" applyFill="1" applyAlignment="1">
      <alignment vertical="top" wrapText="1"/>
    </xf>
    <xf numFmtId="0" fontId="2" fillId="3" borderId="0" xfId="7" applyFont="1" applyFill="1" applyAlignment="1">
      <alignment horizontal="center"/>
    </xf>
    <xf numFmtId="0" fontId="7" fillId="3" borderId="0" xfId="7" applyFont="1" applyFill="1" applyAlignment="1">
      <alignment wrapText="1"/>
    </xf>
    <xf numFmtId="0" fontId="2" fillId="3" borderId="0" xfId="7" applyFont="1" applyFill="1" applyAlignment="1">
      <alignment horizontal="left" vertical="top" wrapText="1"/>
    </xf>
    <xf numFmtId="0" fontId="5" fillId="3" borderId="0" xfId="7" applyFont="1" applyFill="1" applyAlignment="1">
      <alignment horizontal="left" vertical="top"/>
    </xf>
    <xf numFmtId="3" fontId="11" fillId="3" borderId="0" xfId="7" applyNumberFormat="1" applyFont="1" applyFill="1" applyAlignment="1">
      <alignment horizontal="right"/>
    </xf>
    <xf numFmtId="0" fontId="11" fillId="3" borderId="0" xfId="7" applyFont="1" applyFill="1" applyAlignment="1">
      <alignment horizontal="right"/>
    </xf>
    <xf numFmtId="0" fontId="13" fillId="3" borderId="0" xfId="7" applyFont="1" applyFill="1"/>
    <xf numFmtId="3" fontId="2" fillId="3" borderId="0" xfId="7" applyNumberFormat="1" applyFont="1" applyFill="1"/>
    <xf numFmtId="0" fontId="5" fillId="4" borderId="79" xfId="0" applyFont="1" applyFill="1" applyBorder="1" applyAlignment="1">
      <alignment horizontal="left" vertical="center"/>
    </xf>
    <xf numFmtId="0" fontId="2" fillId="4" borderId="80" xfId="0" applyFont="1" applyFill="1" applyBorder="1" applyAlignment="1">
      <alignment horizontal="center" vertical="top" wrapText="1"/>
    </xf>
    <xf numFmtId="0" fontId="2" fillId="4" borderId="80" xfId="0" applyFont="1" applyFill="1" applyBorder="1" applyAlignment="1">
      <alignment horizontal="center" vertical="top"/>
    </xf>
    <xf numFmtId="0" fontId="2" fillId="4" borderId="81" xfId="0" applyFont="1" applyFill="1" applyBorder="1" applyAlignment="1">
      <alignment horizontal="center" vertical="top" wrapText="1"/>
    </xf>
    <xf numFmtId="0" fontId="5" fillId="4" borderId="82" xfId="0" applyFont="1" applyFill="1" applyBorder="1" applyAlignment="1">
      <alignment horizontal="center" vertical="top" wrapText="1"/>
    </xf>
    <xf numFmtId="0" fontId="5" fillId="4" borderId="83" xfId="0" applyFont="1" applyFill="1" applyBorder="1" applyAlignment="1">
      <alignment horizontal="center" vertical="top" wrapText="1"/>
    </xf>
    <xf numFmtId="0" fontId="5" fillId="4" borderId="84" xfId="0" applyFont="1" applyFill="1" applyBorder="1" applyAlignment="1">
      <alignment horizontal="center" vertical="top" wrapText="1"/>
    </xf>
    <xf numFmtId="0" fontId="5" fillId="4" borderId="3" xfId="7" applyFont="1" applyFill="1" applyBorder="1" applyAlignment="1">
      <alignment horizontal="center" vertical="top" wrapText="1"/>
    </xf>
    <xf numFmtId="0" fontId="5" fillId="4" borderId="0" xfId="7" applyFont="1" applyFill="1" applyAlignment="1">
      <alignment horizontal="center" vertical="top" wrapText="1"/>
    </xf>
    <xf numFmtId="0" fontId="5" fillId="4" borderId="85" xfId="7" applyFont="1" applyFill="1" applyBorder="1" applyAlignment="1">
      <alignment horizontal="center" vertical="top" wrapText="1"/>
    </xf>
    <xf numFmtId="0" fontId="5" fillId="4" borderId="86" xfId="7" applyFont="1" applyFill="1" applyBorder="1" applyAlignment="1">
      <alignment horizontal="center" vertical="top" wrapText="1"/>
    </xf>
    <xf numFmtId="0" fontId="1" fillId="4" borderId="38" xfId="7" applyFill="1" applyBorder="1" applyAlignment="1">
      <alignment horizontal="center"/>
    </xf>
    <xf numFmtId="0" fontId="2" fillId="4" borderId="80" xfId="7" applyFont="1" applyFill="1" applyBorder="1" applyAlignment="1">
      <alignment horizontal="center" vertical="top" wrapText="1"/>
    </xf>
    <xf numFmtId="0" fontId="1" fillId="4" borderId="38" xfId="7" applyFill="1" applyBorder="1"/>
    <xf numFmtId="0" fontId="2" fillId="4" borderId="87" xfId="7" applyFont="1" applyFill="1" applyBorder="1" applyAlignment="1">
      <alignment horizontal="center" vertical="top" wrapText="1"/>
    </xf>
    <xf numFmtId="0" fontId="2" fillId="4" borderId="38" xfId="7" applyFont="1" applyFill="1" applyBorder="1" applyAlignment="1">
      <alignment horizontal="center"/>
    </xf>
    <xf numFmtId="0" fontId="2" fillId="4" borderId="81" xfId="7" applyFont="1" applyFill="1" applyBorder="1" applyAlignment="1">
      <alignment horizontal="center" vertical="top" wrapText="1"/>
    </xf>
    <xf numFmtId="0" fontId="2" fillId="4" borderId="38" xfId="7" applyFont="1" applyFill="1" applyBorder="1" applyAlignment="1">
      <alignment horizontal="center" vertical="top" wrapText="1"/>
    </xf>
    <xf numFmtId="0" fontId="1" fillId="4" borderId="3" xfId="7" applyFill="1" applyBorder="1"/>
    <xf numFmtId="0" fontId="1" fillId="4" borderId="20" xfId="7" applyFill="1" applyBorder="1"/>
    <xf numFmtId="0" fontId="2" fillId="4" borderId="27" xfId="7" applyFont="1" applyFill="1" applyBorder="1" applyAlignment="1">
      <alignment horizontal="center" vertical="top" wrapText="1"/>
    </xf>
    <xf numFmtId="0" fontId="2" fillId="4" borderId="27" xfId="7" applyFont="1" applyFill="1" applyBorder="1" applyAlignment="1">
      <alignment horizontal="center"/>
    </xf>
    <xf numFmtId="0" fontId="1" fillId="4" borderId="25" xfId="7" applyFill="1" applyBorder="1" applyAlignment="1">
      <alignment horizontal="center"/>
    </xf>
    <xf numFmtId="0" fontId="1" fillId="4" borderId="32" xfId="7" applyFill="1" applyBorder="1" applyAlignment="1">
      <alignment horizontal="center"/>
    </xf>
    <xf numFmtId="0" fontId="2" fillId="4" borderId="25" xfId="7" applyFont="1" applyFill="1" applyBorder="1" applyAlignment="1">
      <alignment horizontal="center" vertical="top" wrapText="1"/>
    </xf>
    <xf numFmtId="0" fontId="1" fillId="4" borderId="25" xfId="7" applyFill="1" applyBorder="1"/>
    <xf numFmtId="0" fontId="2" fillId="4" borderId="38" xfId="7" applyFont="1" applyFill="1" applyBorder="1"/>
    <xf numFmtId="0" fontId="1" fillId="4" borderId="25" xfId="7" applyFill="1" applyBorder="1" applyAlignment="1">
      <alignment vertical="top"/>
    </xf>
    <xf numFmtId="0" fontId="2" fillId="4" borderId="38" xfId="7" applyFont="1" applyFill="1" applyBorder="1" applyAlignment="1">
      <alignment vertical="top"/>
    </xf>
    <xf numFmtId="0" fontId="5" fillId="4" borderId="38" xfId="7" applyFont="1" applyFill="1" applyBorder="1" applyAlignment="1">
      <alignment vertical="top"/>
    </xf>
    <xf numFmtId="0" fontId="5" fillId="4" borderId="38" xfId="7" applyFont="1" applyFill="1" applyBorder="1" applyAlignment="1">
      <alignment horizontal="center" vertical="top"/>
    </xf>
    <xf numFmtId="0" fontId="1" fillId="4" borderId="38" xfId="7" applyFill="1" applyBorder="1" applyAlignment="1">
      <alignment vertical="top"/>
    </xf>
    <xf numFmtId="0" fontId="37" fillId="4" borderId="80" xfId="7" applyFont="1" applyFill="1" applyBorder="1" applyAlignment="1">
      <alignment horizontal="center" vertical="top" wrapText="1"/>
    </xf>
    <xf numFmtId="0" fontId="5" fillId="4" borderId="25" xfId="7" applyFont="1" applyFill="1" applyBorder="1" applyAlignment="1">
      <alignment horizontal="center" vertical="top" wrapText="1"/>
    </xf>
    <xf numFmtId="0" fontId="37" fillId="4" borderId="38" xfId="7" applyFont="1" applyFill="1" applyBorder="1" applyAlignment="1">
      <alignment horizontal="center" vertical="top" wrapText="1"/>
    </xf>
    <xf numFmtId="0" fontId="37" fillId="4" borderId="81" xfId="7" applyFont="1" applyFill="1" applyBorder="1" applyAlignment="1">
      <alignment horizontal="center" vertical="top" wrapText="1"/>
    </xf>
    <xf numFmtId="0" fontId="5" fillId="4" borderId="79" xfId="7" applyFont="1" applyFill="1" applyBorder="1" applyAlignment="1">
      <alignment horizontal="left" vertical="center"/>
    </xf>
    <xf numFmtId="0" fontId="5" fillId="4" borderId="83" xfId="7" applyFont="1" applyFill="1" applyBorder="1" applyAlignment="1">
      <alignment horizontal="center" vertical="top" wrapText="1"/>
    </xf>
    <xf numFmtId="0" fontId="5" fillId="4" borderId="88" xfId="7" applyFont="1" applyFill="1" applyBorder="1" applyAlignment="1">
      <alignment horizontal="center" vertical="top" wrapText="1"/>
    </xf>
    <xf numFmtId="0" fontId="5" fillId="4" borderId="32" xfId="7" applyFont="1" applyFill="1" applyBorder="1" applyAlignment="1">
      <alignment horizontal="center" vertical="top" wrapText="1"/>
    </xf>
    <xf numFmtId="0" fontId="5" fillId="4" borderId="37" xfId="7" applyFont="1" applyFill="1" applyBorder="1" applyAlignment="1">
      <alignment horizontal="center" vertical="top" wrapText="1"/>
    </xf>
    <xf numFmtId="0" fontId="2" fillId="4" borderId="32" xfId="7" applyFont="1" applyFill="1" applyBorder="1" applyAlignment="1">
      <alignment horizontal="center" vertical="top" wrapText="1"/>
    </xf>
    <xf numFmtId="0" fontId="2" fillId="4" borderId="75" xfId="7" applyFont="1" applyFill="1" applyBorder="1" applyAlignment="1">
      <alignment horizontal="center" vertical="top" wrapText="1"/>
    </xf>
    <xf numFmtId="0" fontId="2" fillId="4" borderId="85" xfId="7" applyFont="1" applyFill="1" applyBorder="1" applyAlignment="1">
      <alignment horizontal="center" vertical="top" wrapText="1"/>
    </xf>
    <xf numFmtId="0" fontId="0" fillId="3" borderId="0" xfId="0" applyFill="1" applyAlignment="1">
      <alignment vertical="center"/>
    </xf>
    <xf numFmtId="166" fontId="0" fillId="3" borderId="0" xfId="0" applyNumberFormat="1" applyFill="1"/>
    <xf numFmtId="0" fontId="2" fillId="0" borderId="0" xfId="0" applyFont="1" applyAlignment="1">
      <alignment horizontal="left" vertical="center" wrapText="1"/>
    </xf>
    <xf numFmtId="166" fontId="3" fillId="0" borderId="0" xfId="0" applyNumberFormat="1" applyFont="1" applyAlignment="1">
      <alignment vertical="center" wrapText="1"/>
    </xf>
    <xf numFmtId="166" fontId="3" fillId="0" borderId="0" xfId="0" applyNumberFormat="1" applyFont="1" applyAlignment="1">
      <alignment horizontal="right" vertical="center" wrapText="1"/>
    </xf>
    <xf numFmtId="0" fontId="2" fillId="0" borderId="0" xfId="0" applyFont="1" applyAlignment="1">
      <alignment horizontal="left"/>
    </xf>
    <xf numFmtId="3" fontId="0" fillId="3" borderId="0" xfId="0" applyNumberFormat="1" applyFill="1"/>
    <xf numFmtId="3" fontId="2" fillId="3" borderId="0" xfId="0" applyNumberFormat="1" applyFont="1" applyFill="1"/>
    <xf numFmtId="0" fontId="2" fillId="4" borderId="87" xfId="0" applyFont="1" applyFill="1" applyBorder="1" applyAlignment="1">
      <alignment horizontal="center" vertical="top" wrapText="1"/>
    </xf>
    <xf numFmtId="0" fontId="2" fillId="4" borderId="25" xfId="0" applyFont="1" applyFill="1" applyBorder="1" applyAlignment="1">
      <alignment horizontal="center" vertical="top" wrapText="1"/>
    </xf>
    <xf numFmtId="0" fontId="2" fillId="4" borderId="38" xfId="0" applyFont="1" applyFill="1" applyBorder="1" applyAlignment="1">
      <alignment horizontal="center" vertical="top" wrapText="1"/>
    </xf>
    <xf numFmtId="0" fontId="2" fillId="4" borderId="75" xfId="0" applyFont="1" applyFill="1" applyBorder="1" applyAlignment="1">
      <alignment horizontal="center" vertical="top" wrapText="1"/>
    </xf>
    <xf numFmtId="0" fontId="7" fillId="3" borderId="0" xfId="0" applyFont="1" applyFill="1" applyAlignment="1">
      <alignment vertical="top" wrapText="1"/>
    </xf>
    <xf numFmtId="0" fontId="5" fillId="4" borderId="80" xfId="0" applyFont="1" applyFill="1" applyBorder="1" applyAlignment="1">
      <alignment horizontal="center" vertical="top" wrapText="1"/>
    </xf>
    <xf numFmtId="0" fontId="2" fillId="4" borderId="86" xfId="0" applyFont="1" applyFill="1" applyBorder="1" applyAlignment="1">
      <alignment horizontal="center" vertical="top" wrapText="1"/>
    </xf>
    <xf numFmtId="0" fontId="2" fillId="4" borderId="85" xfId="0" applyFont="1" applyFill="1" applyBorder="1" applyAlignment="1">
      <alignment horizontal="center" vertical="top" wrapText="1"/>
    </xf>
    <xf numFmtId="0" fontId="5" fillId="3" borderId="0" xfId="0" applyFont="1" applyFill="1" applyAlignment="1">
      <alignment horizontal="left" vertical="top"/>
    </xf>
    <xf numFmtId="3" fontId="1" fillId="3" borderId="0" xfId="0" applyNumberFormat="1" applyFont="1" applyFill="1"/>
    <xf numFmtId="3" fontId="11" fillId="3" borderId="0" xfId="0" applyNumberFormat="1" applyFont="1" applyFill="1"/>
    <xf numFmtId="0" fontId="11" fillId="3" borderId="0" xfId="0" applyFont="1" applyFill="1"/>
    <xf numFmtId="0" fontId="1" fillId="3" borderId="24" xfId="0" applyFont="1" applyFill="1" applyBorder="1"/>
    <xf numFmtId="0" fontId="1" fillId="3" borderId="0" xfId="0" applyFont="1" applyFill="1" applyAlignment="1">
      <alignment horizontal="center"/>
    </xf>
    <xf numFmtId="0" fontId="8" fillId="3" borderId="0" xfId="0" applyFont="1" applyFill="1"/>
    <xf numFmtId="0" fontId="9" fillId="3" borderId="0" xfId="0" applyFont="1" applyFill="1"/>
    <xf numFmtId="3" fontId="8" fillId="3" borderId="0" xfId="0" applyNumberFormat="1" applyFont="1" applyFill="1"/>
    <xf numFmtId="0" fontId="5" fillId="4" borderId="38" xfId="0" applyFont="1" applyFill="1" applyBorder="1" applyAlignment="1">
      <alignment horizontal="center" vertical="top" wrapText="1"/>
    </xf>
    <xf numFmtId="0" fontId="2" fillId="4" borderId="89" xfId="0" applyFont="1" applyFill="1" applyBorder="1" applyAlignment="1">
      <alignment horizontal="center" vertical="top" wrapText="1"/>
    </xf>
    <xf numFmtId="3" fontId="38" fillId="3" borderId="0" xfId="0" applyNumberFormat="1" applyFont="1" applyFill="1"/>
    <xf numFmtId="0" fontId="2" fillId="4" borderId="32" xfId="0" applyFont="1" applyFill="1" applyBorder="1" applyAlignment="1">
      <alignment horizontal="center" vertical="top" wrapText="1"/>
    </xf>
    <xf numFmtId="0" fontId="2" fillId="4" borderId="33" xfId="0" applyFont="1" applyFill="1" applyBorder="1" applyAlignment="1">
      <alignment horizontal="center" vertical="top" wrapText="1"/>
    </xf>
    <xf numFmtId="0" fontId="2" fillId="4" borderId="3" xfId="0" applyFont="1" applyFill="1" applyBorder="1" applyAlignment="1">
      <alignment horizontal="center" vertical="top" wrapText="1"/>
    </xf>
    <xf numFmtId="0" fontId="13" fillId="3" borderId="0" xfId="0" applyFont="1" applyFill="1"/>
    <xf numFmtId="0" fontId="9" fillId="3" borderId="0" xfId="7" applyFont="1" applyFill="1"/>
    <xf numFmtId="0" fontId="2" fillId="4" borderId="0" xfId="7" applyFont="1" applyFill="1" applyAlignment="1">
      <alignment horizontal="center" vertical="top" wrapText="1"/>
    </xf>
    <xf numFmtId="0" fontId="2" fillId="4" borderId="43" xfId="7" applyFont="1" applyFill="1" applyBorder="1" applyAlignment="1">
      <alignment horizontal="center" vertical="top" wrapText="1"/>
    </xf>
    <xf numFmtId="0" fontId="2" fillId="4" borderId="3" xfId="7" applyFont="1" applyFill="1" applyBorder="1" applyAlignment="1">
      <alignment horizontal="center" vertical="top" wrapText="1"/>
    </xf>
    <xf numFmtId="0" fontId="2" fillId="4" borderId="29" xfId="7" applyFont="1" applyFill="1" applyBorder="1" applyAlignment="1">
      <alignment horizontal="center" vertical="top" wrapText="1"/>
    </xf>
    <xf numFmtId="0" fontId="5" fillId="4" borderId="33" xfId="7" applyFont="1" applyFill="1" applyBorder="1" applyAlignment="1">
      <alignment horizontal="center" vertical="top" wrapText="1"/>
    </xf>
    <xf numFmtId="3" fontId="5" fillId="3" borderId="0" xfId="7" applyNumberFormat="1" applyFont="1" applyFill="1" applyAlignment="1">
      <alignment horizontal="left" vertical="center" wrapText="1"/>
    </xf>
    <xf numFmtId="9" fontId="3" fillId="3" borderId="0" xfId="7" applyNumberFormat="1" applyFont="1" applyFill="1" applyAlignment="1">
      <alignment horizontal="right" vertical="center" wrapText="1"/>
    </xf>
    <xf numFmtId="166" fontId="3" fillId="3" borderId="0" xfId="7" applyNumberFormat="1" applyFont="1" applyFill="1" applyAlignment="1">
      <alignment horizontal="right" vertical="center" wrapText="1"/>
    </xf>
    <xf numFmtId="3" fontId="2" fillId="3" borderId="0" xfId="7" applyNumberFormat="1" applyFont="1" applyFill="1" applyAlignment="1">
      <alignment horizontal="left" vertical="center"/>
    </xf>
    <xf numFmtId="0" fontId="5" fillId="4" borderId="27" xfId="7" applyFont="1" applyFill="1" applyBorder="1" applyAlignment="1">
      <alignment horizontal="center" vertical="top" wrapText="1"/>
    </xf>
    <xf numFmtId="0" fontId="1" fillId="4" borderId="32" xfId="7" applyFill="1" applyBorder="1" applyAlignment="1">
      <alignment vertical="top"/>
    </xf>
    <xf numFmtId="0" fontId="1" fillId="4" borderId="85" xfId="7" applyFill="1" applyBorder="1" applyAlignment="1">
      <alignment vertical="top"/>
    </xf>
    <xf numFmtId="0" fontId="1" fillId="4" borderId="90" xfId="7" applyFill="1" applyBorder="1" applyAlignment="1">
      <alignment wrapText="1"/>
    </xf>
    <xf numFmtId="0" fontId="8" fillId="4" borderId="91" xfId="7" applyFont="1" applyFill="1" applyBorder="1" applyAlignment="1">
      <alignment horizontal="left" vertical="center" wrapText="1"/>
    </xf>
    <xf numFmtId="0" fontId="2" fillId="4" borderId="80" xfId="7" applyFont="1" applyFill="1" applyBorder="1" applyAlignment="1">
      <alignment vertical="top" wrapText="1"/>
    </xf>
    <xf numFmtId="0" fontId="2" fillId="4" borderId="87" xfId="7" applyFont="1" applyFill="1" applyBorder="1" applyAlignment="1">
      <alignment vertical="top" wrapText="1"/>
    </xf>
    <xf numFmtId="0" fontId="2" fillId="4" borderId="81" xfId="7" applyFont="1" applyFill="1" applyBorder="1" applyAlignment="1">
      <alignment vertical="top" wrapText="1"/>
    </xf>
    <xf numFmtId="3" fontId="5" fillId="3" borderId="0" xfId="7" applyNumberFormat="1" applyFont="1" applyFill="1" applyAlignment="1">
      <alignment horizontal="left" vertical="top" wrapText="1"/>
    </xf>
    <xf numFmtId="4" fontId="1" fillId="3" borderId="0" xfId="7" applyNumberFormat="1" applyFill="1"/>
    <xf numFmtId="3" fontId="2" fillId="3" borderId="0" xfId="7" applyNumberFormat="1" applyFont="1" applyFill="1" applyAlignment="1">
      <alignment horizontal="left" vertical="top"/>
    </xf>
    <xf numFmtId="4" fontId="2" fillId="3" borderId="0" xfId="7" applyNumberFormat="1" applyFont="1" applyFill="1"/>
    <xf numFmtId="0" fontId="1" fillId="3" borderId="0" xfId="0" applyFont="1" applyFill="1" applyAlignment="1">
      <alignment vertical="center"/>
    </xf>
    <xf numFmtId="3" fontId="1" fillId="3" borderId="0" xfId="0" applyNumberFormat="1" applyFont="1" applyFill="1" applyAlignment="1">
      <alignment vertical="center"/>
    </xf>
    <xf numFmtId="0" fontId="5" fillId="4" borderId="92" xfId="0" applyFont="1" applyFill="1" applyBorder="1" applyAlignment="1">
      <alignment horizontal="center" vertical="center" wrapText="1"/>
    </xf>
    <xf numFmtId="0" fontId="5" fillId="4" borderId="88" xfId="0" applyFont="1" applyFill="1" applyBorder="1" applyAlignment="1">
      <alignment horizontal="center" vertical="center" wrapText="1"/>
    </xf>
    <xf numFmtId="0" fontId="5" fillId="4" borderId="93" xfId="0" applyFont="1" applyFill="1" applyBorder="1" applyAlignment="1">
      <alignment horizontal="center" vertical="center" wrapText="1"/>
    </xf>
    <xf numFmtId="0" fontId="5" fillId="4" borderId="80" xfId="7" applyFont="1" applyFill="1" applyBorder="1" applyAlignment="1">
      <alignment horizontal="center" vertical="top" wrapText="1"/>
    </xf>
    <xf numFmtId="0" fontId="5" fillId="4" borderId="87" xfId="7" applyFont="1" applyFill="1" applyBorder="1" applyAlignment="1">
      <alignment horizontal="center" vertical="top" wrapText="1"/>
    </xf>
    <xf numFmtId="0" fontId="5" fillId="4" borderId="81" xfId="7" applyFont="1" applyFill="1" applyBorder="1" applyAlignment="1">
      <alignment horizontal="center" vertical="top" wrapText="1"/>
    </xf>
    <xf numFmtId="166" fontId="3" fillId="0" borderId="62" xfId="0" applyNumberFormat="1" applyFont="1" applyBorder="1" applyAlignment="1">
      <alignment horizontal="right" vertical="center" wrapText="1"/>
    </xf>
    <xf numFmtId="3" fontId="5" fillId="0" borderId="0" xfId="7" applyNumberFormat="1" applyFont="1" applyAlignment="1">
      <alignment vertical="center" wrapText="1"/>
    </xf>
    <xf numFmtId="3" fontId="2" fillId="0" borderId="30" xfId="7" applyNumberFormat="1" applyFont="1" applyBorder="1" applyAlignment="1">
      <alignment horizontal="right" vertical="center" wrapText="1"/>
    </xf>
    <xf numFmtId="166" fontId="3" fillId="0" borderId="6" xfId="7" applyNumberFormat="1" applyFont="1" applyBorder="1" applyAlignment="1">
      <alignment horizontal="right" vertical="top" wrapText="1"/>
    </xf>
    <xf numFmtId="166" fontId="3" fillId="0" borderId="38" xfId="7" applyNumberFormat="1" applyFont="1" applyBorder="1" applyAlignment="1">
      <alignment horizontal="right" vertical="top" wrapText="1"/>
    </xf>
    <xf numFmtId="166" fontId="3" fillId="0" borderId="10" xfId="7" applyNumberFormat="1" applyFont="1" applyBorder="1" applyAlignment="1">
      <alignment horizontal="right" vertical="top" wrapText="1"/>
    </xf>
    <xf numFmtId="0" fontId="39" fillId="3" borderId="0" xfId="3" applyFont="1" applyFill="1"/>
    <xf numFmtId="0" fontId="2" fillId="3" borderId="0" xfId="7" applyFont="1" applyFill="1" applyAlignment="1">
      <alignment horizontal="left"/>
    </xf>
    <xf numFmtId="0" fontId="36" fillId="3" borderId="0" xfId="7" applyFont="1" applyFill="1" applyAlignment="1">
      <alignment horizontal="left"/>
    </xf>
    <xf numFmtId="3" fontId="2" fillId="0" borderId="94" xfId="7" applyNumberFormat="1" applyFont="1" applyBorder="1" applyAlignment="1">
      <alignment horizontal="right" vertical="center" wrapText="1"/>
    </xf>
    <xf numFmtId="166" fontId="3" fillId="0" borderId="95" xfId="7" applyNumberFormat="1" applyFont="1" applyBorder="1" applyAlignment="1">
      <alignment horizontal="right" vertical="center" wrapText="1"/>
    </xf>
    <xf numFmtId="166" fontId="3" fillId="0" borderId="94" xfId="7" applyNumberFormat="1" applyFont="1" applyBorder="1" applyAlignment="1">
      <alignment horizontal="right" vertical="center" wrapText="1"/>
    </xf>
    <xf numFmtId="3" fontId="9" fillId="0" borderId="96" xfId="7" applyNumberFormat="1" applyFont="1" applyBorder="1" applyAlignment="1">
      <alignment horizontal="right" vertical="center" wrapText="1"/>
    </xf>
    <xf numFmtId="166" fontId="3" fillId="0" borderId="97" xfId="7" applyNumberFormat="1" applyFont="1" applyBorder="1" applyAlignment="1">
      <alignment horizontal="right" vertical="center" wrapText="1"/>
    </xf>
    <xf numFmtId="0" fontId="1" fillId="3" borderId="98" xfId="0" applyFont="1" applyFill="1" applyBorder="1"/>
    <xf numFmtId="0" fontId="20" fillId="3" borderId="0" xfId="0" applyFont="1" applyFill="1"/>
    <xf numFmtId="0" fontId="23" fillId="3" borderId="0" xfId="3" applyFont="1" applyFill="1"/>
    <xf numFmtId="0" fontId="32" fillId="0" borderId="0" xfId="3"/>
    <xf numFmtId="0" fontId="2" fillId="4" borderId="0" xfId="0" applyFont="1" applyFill="1" applyAlignment="1">
      <alignment horizontal="center" vertical="top" wrapText="1"/>
    </xf>
    <xf numFmtId="3" fontId="11" fillId="3" borderId="43" xfId="0" applyNumberFormat="1" applyFont="1" applyFill="1" applyBorder="1"/>
    <xf numFmtId="0" fontId="7" fillId="3" borderId="43" xfId="7" applyFont="1" applyFill="1" applyBorder="1" applyAlignment="1">
      <alignment horizontal="left" vertical="top"/>
    </xf>
    <xf numFmtId="0" fontId="1" fillId="3" borderId="43" xfId="7" applyFill="1" applyBorder="1"/>
    <xf numFmtId="0" fontId="24" fillId="0" borderId="0" xfId="0" applyFont="1" applyAlignment="1">
      <alignment vertical="center" wrapText="1"/>
    </xf>
    <xf numFmtId="0" fontId="37" fillId="4" borderId="80" xfId="7" applyFont="1" applyFill="1" applyBorder="1" applyAlignment="1">
      <alignment horizontal="center" wrapText="1"/>
    </xf>
    <xf numFmtId="0" fontId="21" fillId="3" borderId="0" xfId="0" applyFont="1" applyFill="1" applyAlignment="1">
      <alignment horizontal="center"/>
    </xf>
    <xf numFmtId="0" fontId="25" fillId="3" borderId="0" xfId="0" applyFont="1" applyFill="1" applyAlignment="1">
      <alignment horizontal="left"/>
    </xf>
    <xf numFmtId="14" fontId="26" fillId="3" borderId="0" xfId="0" applyNumberFormat="1" applyFont="1" applyFill="1" applyAlignment="1">
      <alignment horizontal="right" vertical="top"/>
    </xf>
    <xf numFmtId="0" fontId="40" fillId="3" borderId="0" xfId="0" applyFont="1" applyFill="1"/>
    <xf numFmtId="0" fontId="28" fillId="3" borderId="3" xfId="0" applyFont="1" applyFill="1" applyBorder="1" applyAlignment="1">
      <alignment horizontal="left" vertical="center"/>
    </xf>
    <xf numFmtId="0" fontId="28" fillId="3" borderId="25" xfId="0" applyFont="1" applyFill="1" applyBorder="1" applyAlignment="1">
      <alignment horizontal="left" vertical="center"/>
    </xf>
    <xf numFmtId="0" fontId="0" fillId="3" borderId="20" xfId="0" applyFill="1" applyBorder="1" applyAlignment="1">
      <alignment horizontal="center" vertical="center"/>
    </xf>
    <xf numFmtId="0" fontId="41" fillId="3" borderId="32" xfId="3" applyFont="1" applyFill="1" applyBorder="1" applyAlignment="1">
      <alignment horizontal="center" vertical="center"/>
    </xf>
    <xf numFmtId="0" fontId="39" fillId="0" borderId="0" xfId="3" applyFont="1" applyAlignment="1">
      <alignment horizontal="left"/>
    </xf>
    <xf numFmtId="0" fontId="2" fillId="4" borderId="85" xfId="0" applyFont="1" applyFill="1" applyBorder="1" applyAlignment="1">
      <alignment horizontal="center" vertical="center" wrapText="1"/>
    </xf>
    <xf numFmtId="0" fontId="2" fillId="4" borderId="87" xfId="0" applyFont="1" applyFill="1" applyBorder="1" applyAlignment="1">
      <alignment horizontal="center" vertical="center" wrapText="1"/>
    </xf>
    <xf numFmtId="0" fontId="27" fillId="3" borderId="20" xfId="0" applyFont="1" applyFill="1" applyBorder="1" applyAlignment="1">
      <alignment horizontal="left" vertical="top" wrapText="1"/>
    </xf>
    <xf numFmtId="0" fontId="27" fillId="3" borderId="0" xfId="0" applyFont="1" applyFill="1" applyAlignment="1">
      <alignment horizontal="left" vertical="top" wrapText="1"/>
    </xf>
    <xf numFmtId="0" fontId="0" fillId="3" borderId="0" xfId="0" applyFill="1" applyAlignment="1">
      <alignment horizontal="center" vertical="center"/>
    </xf>
    <xf numFmtId="0" fontId="32" fillId="3" borderId="32" xfId="3" applyFill="1" applyBorder="1" applyAlignment="1">
      <alignment vertical="top" wrapText="1"/>
    </xf>
    <xf numFmtId="0" fontId="32" fillId="3" borderId="37" xfId="3" applyFill="1" applyBorder="1" applyAlignment="1">
      <alignment vertical="top" wrapText="1"/>
    </xf>
    <xf numFmtId="0" fontId="42" fillId="3" borderId="32" xfId="3" applyFont="1" applyFill="1" applyBorder="1" applyAlignment="1">
      <alignment vertical="top" wrapText="1"/>
    </xf>
    <xf numFmtId="3" fontId="2" fillId="4" borderId="115" xfId="6" applyNumberFormat="1" applyFont="1" applyFill="1" applyBorder="1" applyAlignment="1">
      <alignment horizontal="center" vertical="top" wrapText="1"/>
    </xf>
    <xf numFmtId="3" fontId="2" fillId="4" borderId="57" xfId="6" applyNumberFormat="1" applyFont="1" applyFill="1" applyBorder="1" applyAlignment="1">
      <alignment horizontal="center" vertical="top" wrapText="1"/>
    </xf>
    <xf numFmtId="3" fontId="2" fillId="4" borderId="10" xfId="6" applyNumberFormat="1" applyFont="1" applyFill="1" applyBorder="1" applyAlignment="1">
      <alignment vertical="top" wrapText="1"/>
    </xf>
    <xf numFmtId="3" fontId="2" fillId="4" borderId="10" xfId="6" applyNumberFormat="1" applyFont="1" applyFill="1" applyBorder="1" applyAlignment="1">
      <alignment wrapText="1"/>
    </xf>
    <xf numFmtId="9" fontId="2" fillId="0" borderId="0" xfId="4" applyFont="1" applyFill="1" applyBorder="1" applyAlignment="1">
      <alignment horizontal="right" wrapText="1"/>
    </xf>
    <xf numFmtId="166" fontId="2" fillId="0" borderId="0" xfId="0" applyNumberFormat="1" applyFont="1" applyAlignment="1">
      <alignment horizontal="right" wrapText="1"/>
    </xf>
    <xf numFmtId="0" fontId="1" fillId="3" borderId="0" xfId="0" applyFont="1" applyFill="1" applyAlignment="1">
      <alignment wrapText="1"/>
    </xf>
    <xf numFmtId="0" fontId="36" fillId="3" borderId="0" xfId="7" applyFont="1" applyFill="1" applyAlignment="1">
      <alignment horizontal="left" vertical="top"/>
    </xf>
    <xf numFmtId="167" fontId="2" fillId="4" borderId="27" xfId="6" applyNumberFormat="1" applyFont="1" applyFill="1" applyBorder="1" applyAlignment="1">
      <alignment vertical="top" wrapText="1"/>
    </xf>
    <xf numFmtId="167" fontId="2" fillId="4" borderId="38" xfId="6" applyNumberFormat="1" applyFont="1" applyFill="1" applyBorder="1" applyAlignment="1">
      <alignment vertical="top" wrapText="1"/>
    </xf>
    <xf numFmtId="0" fontId="2" fillId="0" borderId="5" xfId="0" applyFont="1" applyBorder="1" applyAlignment="1">
      <alignment horizontal="center" vertical="center"/>
    </xf>
    <xf numFmtId="167" fontId="2" fillId="0" borderId="5" xfId="0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center" vertical="center"/>
    </xf>
    <xf numFmtId="167" fontId="2" fillId="0" borderId="0" xfId="0" applyNumberFormat="1" applyFont="1" applyAlignment="1">
      <alignment horizontal="right" vertical="center" wrapText="1"/>
    </xf>
    <xf numFmtId="0" fontId="2" fillId="0" borderId="0" xfId="0" applyFont="1" applyAlignment="1">
      <alignment vertical="center"/>
    </xf>
    <xf numFmtId="167" fontId="2" fillId="3" borderId="0" xfId="0" applyNumberFormat="1" applyFont="1" applyFill="1" applyAlignment="1">
      <alignment horizontal="right" vertical="center" wrapText="1"/>
    </xf>
    <xf numFmtId="3" fontId="2" fillId="3" borderId="0" xfId="0" applyNumberFormat="1" applyFont="1" applyFill="1" applyAlignment="1">
      <alignment horizontal="right" vertical="center" wrapText="1"/>
    </xf>
    <xf numFmtId="0" fontId="2" fillId="3" borderId="0" xfId="0" applyFont="1" applyFill="1" applyAlignment="1">
      <alignment vertical="center"/>
    </xf>
    <xf numFmtId="0" fontId="7" fillId="3" borderId="9" xfId="0" applyFont="1" applyFill="1" applyBorder="1" applyAlignment="1">
      <alignment horizontal="left" vertical="top"/>
    </xf>
    <xf numFmtId="3" fontId="5" fillId="4" borderId="86" xfId="6" applyNumberFormat="1" applyFont="1" applyFill="1" applyBorder="1" applyAlignment="1">
      <alignment horizontal="center" vertical="top" wrapText="1"/>
    </xf>
    <xf numFmtId="3" fontId="5" fillId="4" borderId="80" xfId="6" applyNumberFormat="1" applyFont="1" applyFill="1" applyBorder="1" applyAlignment="1">
      <alignment horizontal="center" vertical="top" wrapText="1"/>
    </xf>
    <xf numFmtId="3" fontId="5" fillId="4" borderId="85" xfId="6" applyNumberFormat="1" applyFont="1" applyFill="1" applyBorder="1" applyAlignment="1">
      <alignment horizontal="center" vertical="top" wrapText="1"/>
    </xf>
    <xf numFmtId="3" fontId="5" fillId="4" borderId="81" xfId="6" applyNumberFormat="1" applyFont="1" applyFill="1" applyBorder="1" applyAlignment="1">
      <alignment horizontal="center" vertical="top" wrapText="1"/>
    </xf>
    <xf numFmtId="166" fontId="2" fillId="3" borderId="0" xfId="0" applyNumberFormat="1" applyFont="1" applyFill="1" applyAlignment="1">
      <alignment horizontal="right" vertical="center" wrapText="1"/>
    </xf>
    <xf numFmtId="0" fontId="2" fillId="3" borderId="0" xfId="0" applyFont="1" applyFill="1" applyAlignment="1">
      <alignment horizontal="center" vertical="center"/>
    </xf>
    <xf numFmtId="0" fontId="7" fillId="3" borderId="9" xfId="0" applyFont="1" applyFill="1" applyBorder="1" applyAlignment="1">
      <alignment vertical="top"/>
    </xf>
    <xf numFmtId="0" fontId="0" fillId="3" borderId="9" xfId="0" applyFill="1" applyBorder="1"/>
    <xf numFmtId="166" fontId="2" fillId="0" borderId="5" xfId="4" applyNumberFormat="1" applyFont="1" applyFill="1" applyBorder="1" applyAlignment="1">
      <alignment horizontal="right" vertical="center" wrapText="1"/>
    </xf>
    <xf numFmtId="166" fontId="2" fillId="0" borderId="5" xfId="0" applyNumberFormat="1" applyFont="1" applyBorder="1" applyAlignment="1">
      <alignment horizontal="right" vertical="center" wrapText="1"/>
    </xf>
    <xf numFmtId="166" fontId="2" fillId="0" borderId="0" xfId="4" applyNumberFormat="1" applyFont="1" applyFill="1" applyBorder="1" applyAlignment="1">
      <alignment horizontal="right" vertical="center" wrapText="1"/>
    </xf>
    <xf numFmtId="3" fontId="2" fillId="0" borderId="0" xfId="6" applyNumberFormat="1" applyFont="1" applyAlignment="1">
      <alignment horizontal="right" vertical="center" wrapText="1"/>
    </xf>
    <xf numFmtId="166" fontId="2" fillId="3" borderId="0" xfId="4" applyNumberFormat="1" applyFont="1" applyFill="1" applyBorder="1" applyAlignment="1">
      <alignment horizontal="right" vertical="center" wrapText="1"/>
    </xf>
    <xf numFmtId="0" fontId="36" fillId="3" borderId="0" xfId="7" applyFont="1" applyFill="1"/>
    <xf numFmtId="3" fontId="2" fillId="3" borderId="0" xfId="6" applyNumberFormat="1" applyFont="1" applyFill="1" applyAlignment="1">
      <alignment horizontal="right" vertical="center" wrapText="1"/>
    </xf>
    <xf numFmtId="3" fontId="9" fillId="0" borderId="0" xfId="6" applyNumberFormat="1" applyFont="1" applyAlignment="1">
      <alignment horizontal="right" vertical="center" wrapText="1"/>
    </xf>
    <xf numFmtId="0" fontId="7" fillId="5" borderId="0" xfId="6" applyFont="1" applyFill="1" applyAlignment="1">
      <alignment horizontal="left" vertical="center"/>
    </xf>
    <xf numFmtId="0" fontId="29" fillId="0" borderId="0" xfId="0" applyFont="1"/>
    <xf numFmtId="0" fontId="30" fillId="0" borderId="0" xfId="3" applyFont="1"/>
    <xf numFmtId="0" fontId="30" fillId="0" borderId="0" xfId="0" applyFont="1"/>
    <xf numFmtId="3" fontId="30" fillId="0" borderId="0" xfId="3" applyNumberFormat="1" applyFont="1"/>
    <xf numFmtId="0" fontId="30" fillId="0" borderId="0" xfId="3" applyFont="1" applyAlignment="1">
      <alignment wrapText="1"/>
    </xf>
    <xf numFmtId="0" fontId="29" fillId="0" borderId="0" xfId="3" applyFont="1"/>
    <xf numFmtId="0" fontId="2" fillId="3" borderId="0" xfId="0" applyFont="1" applyFill="1" applyAlignment="1">
      <alignment horizontal="left" vertical="center"/>
    </xf>
    <xf numFmtId="3" fontId="5" fillId="0" borderId="59" xfId="7" applyNumberFormat="1" applyFont="1" applyBorder="1" applyAlignment="1">
      <alignment horizontal="left" vertical="center" wrapText="1"/>
    </xf>
    <xf numFmtId="3" fontId="5" fillId="0" borderId="66" xfId="7" applyNumberFormat="1" applyFont="1" applyBorder="1" applyAlignment="1">
      <alignment horizontal="left" vertical="center" wrapText="1"/>
    </xf>
    <xf numFmtId="0" fontId="24" fillId="0" borderId="0" xfId="0" applyFont="1" applyAlignment="1">
      <alignment vertical="center" wrapText="1"/>
    </xf>
    <xf numFmtId="0" fontId="43" fillId="3" borderId="0" xfId="0" applyFont="1" applyFill="1" applyAlignment="1">
      <alignment vertical="center" wrapText="1"/>
    </xf>
    <xf numFmtId="0" fontId="44" fillId="3" borderId="0" xfId="0" applyFont="1" applyFill="1" applyAlignment="1">
      <alignment vertical="center" wrapText="1"/>
    </xf>
    <xf numFmtId="0" fontId="27" fillId="3" borderId="4" xfId="0" applyFont="1" applyFill="1" applyBorder="1" applyAlignment="1">
      <alignment horizontal="left" vertical="top" wrapText="1"/>
    </xf>
    <xf numFmtId="0" fontId="27" fillId="3" borderId="5" xfId="0" applyFont="1" applyFill="1" applyBorder="1" applyAlignment="1">
      <alignment horizontal="left" vertical="top" wrapText="1"/>
    </xf>
    <xf numFmtId="0" fontId="27" fillId="3" borderId="19" xfId="0" applyFont="1" applyFill="1" applyBorder="1" applyAlignment="1">
      <alignment horizontal="left" vertical="top" wrapText="1"/>
    </xf>
    <xf numFmtId="0" fontId="21" fillId="3" borderId="0" xfId="0" applyFont="1" applyFill="1" applyAlignment="1">
      <alignment horizontal="center"/>
    </xf>
    <xf numFmtId="0" fontId="22" fillId="3" borderId="0" xfId="0" applyFont="1" applyFill="1" applyAlignment="1">
      <alignment horizontal="center"/>
    </xf>
    <xf numFmtId="0" fontId="25" fillId="3" borderId="0" xfId="0" applyFont="1" applyFill="1" applyAlignment="1">
      <alignment horizontal="center"/>
    </xf>
    <xf numFmtId="0" fontId="45" fillId="3" borderId="0" xfId="0" applyFont="1" applyFill="1" applyAlignment="1">
      <alignment horizontal="left" vertical="center" wrapText="1"/>
    </xf>
    <xf numFmtId="0" fontId="41" fillId="3" borderId="3" xfId="3" applyFont="1" applyFill="1" applyBorder="1" applyAlignment="1">
      <alignment horizontal="left" vertical="top" wrapText="1"/>
    </xf>
    <xf numFmtId="0" fontId="41" fillId="3" borderId="0" xfId="3" applyFont="1" applyFill="1" applyBorder="1" applyAlignment="1">
      <alignment horizontal="left" vertical="top" wrapText="1"/>
    </xf>
    <xf numFmtId="3" fontId="5" fillId="0" borderId="99" xfId="0" applyNumberFormat="1" applyFont="1" applyBorder="1" applyAlignment="1">
      <alignment horizontal="left" vertical="center" wrapText="1"/>
    </xf>
    <xf numFmtId="3" fontId="5" fillId="0" borderId="45" xfId="0" applyNumberFormat="1" applyFont="1" applyBorder="1" applyAlignment="1">
      <alignment horizontal="left" vertical="center" wrapText="1"/>
    </xf>
    <xf numFmtId="3" fontId="5" fillId="0" borderId="59" xfId="0" applyNumberFormat="1" applyFont="1" applyBorder="1" applyAlignment="1">
      <alignment horizontal="left" vertical="center" wrapText="1"/>
    </xf>
    <xf numFmtId="3" fontId="5" fillId="0" borderId="65" xfId="0" applyNumberFormat="1" applyFont="1" applyBorder="1" applyAlignment="1">
      <alignment horizontal="left" vertical="center" wrapText="1"/>
    </xf>
    <xf numFmtId="0" fontId="39" fillId="0" borderId="0" xfId="3" applyFont="1" applyAlignment="1">
      <alignment horizontal="left"/>
    </xf>
    <xf numFmtId="3" fontId="5" fillId="0" borderId="43" xfId="0" applyNumberFormat="1" applyFont="1" applyBorder="1" applyAlignment="1">
      <alignment horizontal="left" vertical="center" wrapText="1"/>
    </xf>
    <xf numFmtId="3" fontId="5" fillId="0" borderId="100" xfId="0" applyNumberFormat="1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top" wrapText="1"/>
    </xf>
    <xf numFmtId="0" fontId="5" fillId="4" borderId="79" xfId="0" applyFont="1" applyFill="1" applyBorder="1" applyAlignment="1">
      <alignment horizontal="left" vertical="center"/>
    </xf>
    <xf numFmtId="0" fontId="5" fillId="4" borderId="99" xfId="0" applyFont="1" applyFill="1" applyBorder="1" applyAlignment="1">
      <alignment horizontal="left" vertical="center"/>
    </xf>
    <xf numFmtId="0" fontId="5" fillId="4" borderId="92" xfId="0" applyFont="1" applyFill="1" applyBorder="1" applyAlignment="1">
      <alignment horizontal="center" vertical="top"/>
    </xf>
    <xf numFmtId="0" fontId="5" fillId="4" borderId="101" xfId="0" applyFont="1" applyFill="1" applyBorder="1" applyAlignment="1">
      <alignment horizontal="center" vertical="top"/>
    </xf>
    <xf numFmtId="0" fontId="5" fillId="4" borderId="102" xfId="0" applyFont="1" applyFill="1" applyBorder="1" applyAlignment="1">
      <alignment horizontal="center" vertical="top"/>
    </xf>
    <xf numFmtId="0" fontId="2" fillId="3" borderId="0" xfId="0" applyFont="1" applyFill="1" applyAlignment="1">
      <alignment horizontal="left" wrapText="1"/>
    </xf>
    <xf numFmtId="0" fontId="5" fillId="4" borderId="83" xfId="0" applyFont="1" applyFill="1" applyBorder="1" applyAlignment="1">
      <alignment horizontal="center" vertical="top"/>
    </xf>
    <xf numFmtId="0" fontId="5" fillId="4" borderId="88" xfId="0" applyFont="1" applyFill="1" applyBorder="1" applyAlignment="1">
      <alignment horizontal="center" vertical="top"/>
    </xf>
    <xf numFmtId="3" fontId="5" fillId="0" borderId="21" xfId="0" applyNumberFormat="1" applyFont="1" applyBorder="1" applyAlignment="1">
      <alignment horizontal="left" vertical="center" wrapText="1"/>
    </xf>
    <xf numFmtId="3" fontId="5" fillId="0" borderId="44" xfId="0" applyNumberFormat="1" applyFont="1" applyBorder="1" applyAlignment="1">
      <alignment horizontal="left" vertical="center" wrapText="1"/>
    </xf>
    <xf numFmtId="3" fontId="5" fillId="0" borderId="63" xfId="0" applyNumberFormat="1" applyFont="1" applyBorder="1" applyAlignment="1">
      <alignment horizontal="left" vertical="center" wrapText="1"/>
    </xf>
    <xf numFmtId="3" fontId="5" fillId="0" borderId="93" xfId="0" applyNumberFormat="1" applyFont="1" applyBorder="1" applyAlignment="1">
      <alignment horizontal="left" vertical="center" wrapText="1"/>
    </xf>
    <xf numFmtId="3" fontId="5" fillId="0" borderId="67" xfId="0" applyNumberFormat="1" applyFont="1" applyBorder="1" applyAlignment="1">
      <alignment horizontal="left" vertical="center" wrapText="1"/>
    </xf>
    <xf numFmtId="3" fontId="5" fillId="0" borderId="55" xfId="0" applyNumberFormat="1" applyFont="1" applyBorder="1" applyAlignment="1">
      <alignment horizontal="left" vertical="center" wrapText="1"/>
    </xf>
    <xf numFmtId="3" fontId="5" fillId="0" borderId="99" xfId="7" applyNumberFormat="1" applyFont="1" applyBorder="1" applyAlignment="1">
      <alignment horizontal="left" vertical="center" wrapText="1"/>
    </xf>
    <xf numFmtId="3" fontId="5" fillId="0" borderId="45" xfId="7" applyNumberFormat="1" applyFont="1" applyBorder="1" applyAlignment="1">
      <alignment horizontal="left" vertical="center" wrapText="1"/>
    </xf>
    <xf numFmtId="3" fontId="5" fillId="0" borderId="44" xfId="7" applyNumberFormat="1" applyFont="1" applyBorder="1" applyAlignment="1">
      <alignment horizontal="left" vertical="center" wrapText="1"/>
    </xf>
    <xf numFmtId="3" fontId="5" fillId="0" borderId="59" xfId="7" applyNumberFormat="1" applyFont="1" applyBorder="1" applyAlignment="1">
      <alignment horizontal="left" vertical="center" wrapText="1"/>
    </xf>
    <xf numFmtId="3" fontId="5" fillId="0" borderId="100" xfId="7" applyNumberFormat="1" applyFont="1" applyBorder="1" applyAlignment="1">
      <alignment horizontal="left" vertical="center" wrapText="1"/>
    </xf>
    <xf numFmtId="0" fontId="7" fillId="0" borderId="9" xfId="7" applyFont="1" applyBorder="1" applyAlignment="1">
      <alignment horizontal="left" vertical="top" wrapText="1"/>
    </xf>
    <xf numFmtId="0" fontId="5" fillId="4" borderId="90" xfId="7" applyFont="1" applyFill="1" applyBorder="1" applyAlignment="1">
      <alignment horizontal="left" vertical="center"/>
    </xf>
    <xf numFmtId="0" fontId="5" fillId="4" borderId="43" xfId="7" applyFont="1" applyFill="1" applyBorder="1" applyAlignment="1">
      <alignment horizontal="left" vertical="center"/>
    </xf>
    <xf numFmtId="0" fontId="5" fillId="4" borderId="54" xfId="7" applyFont="1" applyFill="1" applyBorder="1" applyAlignment="1">
      <alignment horizontal="left" vertical="center"/>
    </xf>
    <xf numFmtId="0" fontId="5" fillId="4" borderId="4" xfId="7" applyFont="1" applyFill="1" applyBorder="1" applyAlignment="1">
      <alignment horizontal="center" vertical="top" wrapText="1"/>
    </xf>
    <xf numFmtId="0" fontId="5" fillId="4" borderId="85" xfId="7" applyFont="1" applyFill="1" applyBorder="1" applyAlignment="1">
      <alignment horizontal="center" vertical="top" wrapText="1"/>
    </xf>
    <xf numFmtId="0" fontId="5" fillId="4" borderId="86" xfId="7" applyFont="1" applyFill="1" applyBorder="1" applyAlignment="1">
      <alignment horizontal="center" vertical="top" wrapText="1"/>
    </xf>
    <xf numFmtId="0" fontId="5" fillId="4" borderId="89" xfId="7" applyFont="1" applyFill="1" applyBorder="1" applyAlignment="1">
      <alignment horizontal="center" vertical="top" wrapText="1"/>
    </xf>
    <xf numFmtId="0" fontId="5" fillId="4" borderId="101" xfId="7" applyFont="1" applyFill="1" applyBorder="1" applyAlignment="1">
      <alignment horizontal="center" vertical="top" wrapText="1"/>
    </xf>
    <xf numFmtId="0" fontId="5" fillId="4" borderId="103" xfId="7" applyFont="1" applyFill="1" applyBorder="1" applyAlignment="1">
      <alignment horizontal="center" vertical="top" wrapText="1"/>
    </xf>
    <xf numFmtId="0" fontId="5" fillId="4" borderId="104" xfId="7" applyFont="1" applyFill="1" applyBorder="1" applyAlignment="1">
      <alignment horizontal="center" vertical="top" wrapText="1"/>
    </xf>
    <xf numFmtId="0" fontId="5" fillId="4" borderId="98" xfId="7" applyFont="1" applyFill="1" applyBorder="1" applyAlignment="1">
      <alignment horizontal="center" vertical="top" wrapText="1"/>
    </xf>
    <xf numFmtId="0" fontId="5" fillId="4" borderId="3" xfId="7" applyFont="1" applyFill="1" applyBorder="1" applyAlignment="1">
      <alignment horizontal="center" vertical="top" wrapText="1"/>
    </xf>
    <xf numFmtId="0" fontId="5" fillId="4" borderId="0" xfId="7" applyFont="1" applyFill="1" applyAlignment="1">
      <alignment horizontal="center" vertical="top" wrapText="1"/>
    </xf>
    <xf numFmtId="3" fontId="5" fillId="0" borderId="21" xfId="7" applyNumberFormat="1" applyFont="1" applyBorder="1" applyAlignment="1">
      <alignment horizontal="left" vertical="center" wrapText="1"/>
    </xf>
    <xf numFmtId="3" fontId="5" fillId="0" borderId="43" xfId="7" applyNumberFormat="1" applyFont="1" applyBorder="1" applyAlignment="1">
      <alignment horizontal="left" vertical="center" wrapText="1"/>
    </xf>
    <xf numFmtId="0" fontId="5" fillId="4" borderId="93" xfId="7" applyFont="1" applyFill="1" applyBorder="1" applyAlignment="1">
      <alignment horizontal="left" vertical="center"/>
    </xf>
    <xf numFmtId="0" fontId="5" fillId="4" borderId="63" xfId="7" applyFont="1" applyFill="1" applyBorder="1" applyAlignment="1">
      <alignment horizontal="left" vertical="center"/>
    </xf>
    <xf numFmtId="0" fontId="5" fillId="4" borderId="100" xfId="7" applyFont="1" applyFill="1" applyBorder="1" applyAlignment="1">
      <alignment horizontal="left" vertical="center"/>
    </xf>
    <xf numFmtId="0" fontId="5" fillId="4" borderId="19" xfId="7" applyFont="1" applyFill="1" applyBorder="1" applyAlignment="1">
      <alignment horizontal="center" vertical="top" wrapText="1"/>
    </xf>
    <xf numFmtId="0" fontId="5" fillId="4" borderId="26" xfId="7" applyFont="1" applyFill="1" applyBorder="1" applyAlignment="1">
      <alignment horizontal="center"/>
    </xf>
    <xf numFmtId="0" fontId="5" fillId="4" borderId="101" xfId="7" applyFont="1" applyFill="1" applyBorder="1" applyAlignment="1">
      <alignment horizontal="center" vertical="top"/>
    </xf>
    <xf numFmtId="0" fontId="5" fillId="4" borderId="103" xfId="7" applyFont="1" applyFill="1" applyBorder="1" applyAlignment="1">
      <alignment horizontal="center" vertical="top"/>
    </xf>
    <xf numFmtId="0" fontId="2" fillId="4" borderId="5" xfId="7" applyFont="1" applyFill="1" applyBorder="1" applyAlignment="1">
      <alignment horizontal="center" vertical="top" wrapText="1"/>
    </xf>
    <xf numFmtId="0" fontId="2" fillId="4" borderId="19" xfId="7" applyFont="1" applyFill="1" applyBorder="1" applyAlignment="1">
      <alignment horizontal="center" vertical="top" wrapText="1"/>
    </xf>
    <xf numFmtId="0" fontId="2" fillId="4" borderId="4" xfId="7" applyFont="1" applyFill="1" applyBorder="1" applyAlignment="1">
      <alignment horizontal="center" vertical="top" wrapText="1"/>
    </xf>
    <xf numFmtId="0" fontId="5" fillId="4" borderId="104" xfId="7" applyFont="1" applyFill="1" applyBorder="1" applyAlignment="1">
      <alignment horizontal="center" vertical="top"/>
    </xf>
    <xf numFmtId="0" fontId="5" fillId="4" borderId="98" xfId="7" applyFont="1" applyFill="1" applyBorder="1" applyAlignment="1">
      <alignment horizontal="center" vertical="top"/>
    </xf>
    <xf numFmtId="0" fontId="5" fillId="4" borderId="3" xfId="7" applyFont="1" applyFill="1" applyBorder="1" applyAlignment="1">
      <alignment horizontal="center" vertical="top"/>
    </xf>
    <xf numFmtId="0" fontId="5" fillId="4" borderId="0" xfId="7" applyFont="1" applyFill="1" applyAlignment="1">
      <alignment horizontal="center" vertical="top"/>
    </xf>
    <xf numFmtId="0" fontId="2" fillId="4" borderId="27" xfId="7" applyFont="1" applyFill="1" applyBorder="1" applyAlignment="1">
      <alignment horizontal="center" vertical="top" wrapText="1"/>
    </xf>
    <xf numFmtId="0" fontId="2" fillId="4" borderId="38" xfId="7" applyFont="1" applyFill="1" applyBorder="1" applyAlignment="1">
      <alignment horizontal="center" vertical="top" wrapText="1"/>
    </xf>
    <xf numFmtId="0" fontId="7" fillId="3" borderId="9" xfId="7" applyFont="1" applyFill="1" applyBorder="1" applyAlignment="1">
      <alignment horizontal="left" vertical="top" wrapText="1"/>
    </xf>
    <xf numFmtId="0" fontId="2" fillId="4" borderId="27" xfId="7" applyFont="1" applyFill="1" applyBorder="1" applyAlignment="1">
      <alignment horizontal="center"/>
    </xf>
    <xf numFmtId="0" fontId="2" fillId="4" borderId="38" xfId="7" applyFont="1" applyFill="1" applyBorder="1" applyAlignment="1">
      <alignment horizontal="center"/>
    </xf>
    <xf numFmtId="0" fontId="46" fillId="4" borderId="4" xfId="7" applyFont="1" applyFill="1" applyBorder="1" applyAlignment="1">
      <alignment horizontal="center" vertical="top" wrapText="1"/>
    </xf>
    <xf numFmtId="0" fontId="46" fillId="4" borderId="85" xfId="7" applyFont="1" applyFill="1" applyBorder="1" applyAlignment="1">
      <alignment horizontal="center" vertical="top" wrapText="1"/>
    </xf>
    <xf numFmtId="0" fontId="46" fillId="4" borderId="86" xfId="7" applyFont="1" applyFill="1" applyBorder="1" applyAlignment="1">
      <alignment horizontal="center" vertical="top" wrapText="1"/>
    </xf>
    <xf numFmtId="0" fontId="46" fillId="4" borderId="5" xfId="7" applyFont="1" applyFill="1" applyBorder="1" applyAlignment="1">
      <alignment horizontal="center" vertical="top" wrapText="1"/>
    </xf>
    <xf numFmtId="0" fontId="46" fillId="4" borderId="19" xfId="7" applyFont="1" applyFill="1" applyBorder="1" applyAlignment="1">
      <alignment horizontal="center" vertical="top" wrapText="1"/>
    </xf>
    <xf numFmtId="0" fontId="46" fillId="4" borderId="4" xfId="7" applyFont="1" applyFill="1" applyBorder="1" applyAlignment="1">
      <alignment horizontal="center" vertical="top"/>
    </xf>
    <xf numFmtId="0" fontId="46" fillId="4" borderId="5" xfId="7" applyFont="1" applyFill="1" applyBorder="1" applyAlignment="1">
      <alignment horizontal="center" vertical="top"/>
    </xf>
    <xf numFmtId="0" fontId="46" fillId="4" borderId="19" xfId="7" applyFont="1" applyFill="1" applyBorder="1" applyAlignment="1">
      <alignment horizontal="center" vertical="top"/>
    </xf>
    <xf numFmtId="0" fontId="46" fillId="4" borderId="26" xfId="7" applyFont="1" applyFill="1" applyBorder="1" applyAlignment="1">
      <alignment horizontal="center" vertical="top"/>
    </xf>
    <xf numFmtId="0" fontId="2" fillId="4" borderId="26" xfId="7" applyFont="1" applyFill="1" applyBorder="1" applyAlignment="1">
      <alignment horizontal="center" vertical="top" wrapText="1"/>
    </xf>
    <xf numFmtId="0" fontId="2" fillId="4" borderId="4" xfId="7" applyFont="1" applyFill="1" applyBorder="1" applyAlignment="1">
      <alignment horizontal="center" vertical="top"/>
    </xf>
    <xf numFmtId="0" fontId="2" fillId="4" borderId="19" xfId="7" applyFont="1" applyFill="1" applyBorder="1" applyAlignment="1">
      <alignment horizontal="center" vertical="top"/>
    </xf>
    <xf numFmtId="0" fontId="2" fillId="4" borderId="26" xfId="7" applyFont="1" applyFill="1" applyBorder="1" applyAlignment="1">
      <alignment horizontal="center" vertical="top"/>
    </xf>
    <xf numFmtId="3" fontId="5" fillId="0" borderId="66" xfId="7" applyNumberFormat="1" applyFont="1" applyBorder="1" applyAlignment="1">
      <alignment horizontal="left" vertical="center" wrapText="1"/>
    </xf>
    <xf numFmtId="3" fontId="5" fillId="0" borderId="67" xfId="7" applyNumberFormat="1" applyFont="1" applyBorder="1" applyAlignment="1">
      <alignment horizontal="left" vertical="center" wrapText="1"/>
    </xf>
    <xf numFmtId="0" fontId="5" fillId="4" borderId="82" xfId="7" applyFont="1" applyFill="1" applyBorder="1" applyAlignment="1">
      <alignment horizontal="center" vertical="top" wrapText="1"/>
    </xf>
    <xf numFmtId="0" fontId="1" fillId="4" borderId="83" xfId="7" applyFill="1" applyBorder="1" applyAlignment="1">
      <alignment horizontal="center" vertical="top" wrapText="1"/>
    </xf>
    <xf numFmtId="0" fontId="5" fillId="4" borderId="105" xfId="7" applyFont="1" applyFill="1" applyBorder="1" applyAlignment="1">
      <alignment horizontal="center" vertical="top" wrapText="1"/>
    </xf>
    <xf numFmtId="0" fontId="5" fillId="4" borderId="106" xfId="7" applyFont="1" applyFill="1" applyBorder="1" applyAlignment="1">
      <alignment horizontal="center" vertical="top" wrapText="1"/>
    </xf>
    <xf numFmtId="0" fontId="1" fillId="4" borderId="88" xfId="7" applyFill="1" applyBorder="1" applyAlignment="1">
      <alignment horizontal="center" vertical="top" wrapText="1"/>
    </xf>
    <xf numFmtId="3" fontId="5" fillId="0" borderId="91" xfId="7" applyNumberFormat="1" applyFont="1" applyBorder="1" applyAlignment="1">
      <alignment horizontal="left" vertical="center" wrapText="1"/>
    </xf>
    <xf numFmtId="3" fontId="5" fillId="0" borderId="58" xfId="7" applyNumberFormat="1" applyFont="1" applyBorder="1" applyAlignment="1">
      <alignment horizontal="left" vertical="center" wrapText="1"/>
    </xf>
    <xf numFmtId="0" fontId="37" fillId="4" borderId="80" xfId="7" applyFont="1" applyFill="1" applyBorder="1" applyAlignment="1">
      <alignment horizontal="center" vertical="top" wrapText="1"/>
    </xf>
    <xf numFmtId="0" fontId="37" fillId="4" borderId="80" xfId="7" applyFont="1" applyFill="1" applyBorder="1" applyAlignment="1">
      <alignment horizontal="center" vertical="top"/>
    </xf>
    <xf numFmtId="3" fontId="5" fillId="0" borderId="65" xfId="7" applyNumberFormat="1" applyFont="1" applyBorder="1" applyAlignment="1">
      <alignment horizontal="left" vertical="center" wrapText="1"/>
    </xf>
    <xf numFmtId="0" fontId="5" fillId="4" borderId="80" xfId="7" applyFont="1" applyFill="1" applyBorder="1" applyAlignment="1">
      <alignment horizontal="center" vertical="top" wrapText="1"/>
    </xf>
    <xf numFmtId="0" fontId="5" fillId="4" borderId="80" xfId="7" applyFont="1" applyFill="1" applyBorder="1" applyAlignment="1">
      <alignment horizontal="center" vertical="top"/>
    </xf>
    <xf numFmtId="0" fontId="37" fillId="4" borderId="30" xfId="7" applyFont="1" applyFill="1" applyBorder="1" applyAlignment="1">
      <alignment horizontal="center" vertical="top" wrapText="1"/>
    </xf>
    <xf numFmtId="0" fontId="37" fillId="4" borderId="30" xfId="7" applyFont="1" applyFill="1" applyBorder="1" applyAlignment="1">
      <alignment horizontal="center" vertical="top"/>
    </xf>
    <xf numFmtId="0" fontId="7" fillId="0" borderId="0" xfId="7" applyFont="1" applyAlignment="1">
      <alignment horizontal="left" vertical="top" wrapText="1"/>
    </xf>
    <xf numFmtId="0" fontId="5" fillId="4" borderId="25" xfId="7" applyFont="1" applyFill="1" applyBorder="1" applyAlignment="1">
      <alignment horizontal="center" vertical="top" wrapText="1"/>
    </xf>
    <xf numFmtId="0" fontId="46" fillId="4" borderId="101" xfId="7" applyFont="1" applyFill="1" applyBorder="1" applyAlignment="1">
      <alignment horizontal="center" vertical="top"/>
    </xf>
    <xf numFmtId="0" fontId="46" fillId="4" borderId="103" xfId="7" applyFont="1" applyFill="1" applyBorder="1" applyAlignment="1">
      <alignment horizontal="center" vertical="top"/>
    </xf>
    <xf numFmtId="0" fontId="5" fillId="4" borderId="81" xfId="7" applyFont="1" applyFill="1" applyBorder="1" applyAlignment="1">
      <alignment horizontal="center" vertical="top"/>
    </xf>
    <xf numFmtId="0" fontId="1" fillId="4" borderId="101" xfId="7" applyFill="1" applyBorder="1" applyAlignment="1">
      <alignment horizontal="center" vertical="top"/>
    </xf>
    <xf numFmtId="0" fontId="1" fillId="4" borderId="103" xfId="7" applyFill="1" applyBorder="1" applyAlignment="1">
      <alignment horizontal="center" vertical="top"/>
    </xf>
    <xf numFmtId="0" fontId="5" fillId="4" borderId="87" xfId="7" applyFont="1" applyFill="1" applyBorder="1" applyAlignment="1">
      <alignment horizontal="center" vertical="top"/>
    </xf>
    <xf numFmtId="0" fontId="5" fillId="4" borderId="85" xfId="7" applyFont="1" applyFill="1" applyBorder="1" applyAlignment="1">
      <alignment horizontal="center" vertical="top"/>
    </xf>
    <xf numFmtId="0" fontId="5" fillId="4" borderId="89" xfId="7" applyFont="1" applyFill="1" applyBorder="1" applyAlignment="1">
      <alignment horizontal="center" vertical="top"/>
    </xf>
    <xf numFmtId="0" fontId="5" fillId="4" borderId="92" xfId="7" applyFont="1" applyFill="1" applyBorder="1" applyAlignment="1">
      <alignment horizontal="center" vertical="top" wrapText="1"/>
    </xf>
    <xf numFmtId="0" fontId="12" fillId="0" borderId="0" xfId="7" applyFont="1" applyAlignment="1">
      <alignment horizontal="left" vertical="top" wrapText="1"/>
    </xf>
    <xf numFmtId="0" fontId="5" fillId="4" borderId="32" xfId="7" applyFont="1" applyFill="1" applyBorder="1" applyAlignment="1">
      <alignment horizontal="center" vertical="top" wrapText="1"/>
    </xf>
    <xf numFmtId="0" fontId="5" fillId="4" borderId="102" xfId="7" applyFont="1" applyFill="1" applyBorder="1" applyAlignment="1">
      <alignment horizontal="center" vertical="top" wrapText="1"/>
    </xf>
    <xf numFmtId="0" fontId="5" fillId="4" borderId="84" xfId="7" applyFont="1" applyFill="1" applyBorder="1" applyAlignment="1">
      <alignment horizontal="center" vertical="top" wrapText="1"/>
    </xf>
    <xf numFmtId="0" fontId="5" fillId="4" borderId="87" xfId="7" applyFont="1" applyFill="1" applyBorder="1" applyAlignment="1">
      <alignment horizontal="center" vertical="top" wrapText="1"/>
    </xf>
    <xf numFmtId="0" fontId="5" fillId="4" borderId="107" xfId="7" applyFont="1" applyFill="1" applyBorder="1" applyAlignment="1">
      <alignment horizontal="center" vertical="top" wrapText="1"/>
    </xf>
    <xf numFmtId="0" fontId="5" fillId="4" borderId="37" xfId="7" applyFont="1" applyFill="1" applyBorder="1" applyAlignment="1">
      <alignment horizontal="center" vertical="top" wrapText="1"/>
    </xf>
    <xf numFmtId="0" fontId="5" fillId="4" borderId="5" xfId="7" applyFont="1" applyFill="1" applyBorder="1" applyAlignment="1">
      <alignment horizontal="center" vertical="top" wrapText="1"/>
    </xf>
    <xf numFmtId="3" fontId="5" fillId="0" borderId="39" xfId="7" applyNumberFormat="1" applyFont="1" applyBorder="1" applyAlignment="1">
      <alignment horizontal="left" vertical="center" wrapText="1"/>
    </xf>
    <xf numFmtId="3" fontId="5" fillId="0" borderId="38" xfId="7" applyNumberFormat="1" applyFont="1" applyBorder="1" applyAlignment="1">
      <alignment horizontal="left" vertical="center" wrapText="1"/>
    </xf>
    <xf numFmtId="3" fontId="5" fillId="0" borderId="30" xfId="7" applyNumberFormat="1" applyFont="1" applyBorder="1" applyAlignment="1">
      <alignment horizontal="left" vertical="center" wrapText="1"/>
    </xf>
    <xf numFmtId="3" fontId="5" fillId="0" borderId="10" xfId="7" applyNumberFormat="1" applyFont="1" applyBorder="1" applyAlignment="1">
      <alignment horizontal="left" vertical="center" wrapText="1"/>
    </xf>
    <xf numFmtId="3" fontId="5" fillId="0" borderId="108" xfId="7" applyNumberFormat="1" applyFont="1" applyBorder="1" applyAlignment="1">
      <alignment horizontal="left" vertical="center" wrapText="1"/>
    </xf>
    <xf numFmtId="3" fontId="5" fillId="0" borderId="109" xfId="7" applyNumberFormat="1" applyFont="1" applyBorder="1" applyAlignment="1">
      <alignment horizontal="left" vertical="center" wrapText="1"/>
    </xf>
    <xf numFmtId="0" fontId="5" fillId="4" borderId="82" xfId="7" applyFont="1" applyFill="1" applyBorder="1" applyAlignment="1">
      <alignment horizontal="left" vertical="center"/>
    </xf>
    <xf numFmtId="0" fontId="1" fillId="4" borderId="27" xfId="7" applyFill="1" applyBorder="1" applyAlignment="1">
      <alignment horizontal="left" vertical="center"/>
    </xf>
    <xf numFmtId="0" fontId="1" fillId="4" borderId="38" xfId="7" applyFill="1" applyBorder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2" fillId="0" borderId="20" xfId="0" applyFont="1" applyBorder="1" applyAlignment="1">
      <alignment horizontal="left" vertical="center" wrapText="1"/>
    </xf>
    <xf numFmtId="3" fontId="7" fillId="0" borderId="0" xfId="0" applyNumberFormat="1" applyFont="1" applyAlignment="1">
      <alignment horizontal="left" vertical="top" wrapText="1"/>
    </xf>
    <xf numFmtId="0" fontId="5" fillId="4" borderId="90" xfId="0" applyFont="1" applyFill="1" applyBorder="1" applyAlignment="1">
      <alignment horizontal="left" vertical="center"/>
    </xf>
    <xf numFmtId="0" fontId="5" fillId="4" borderId="98" xfId="0" applyFont="1" applyFill="1" applyBorder="1" applyAlignment="1">
      <alignment horizontal="left" vertical="center"/>
    </xf>
    <xf numFmtId="0" fontId="5" fillId="4" borderId="107" xfId="0" applyFont="1" applyFill="1" applyBorder="1" applyAlignment="1">
      <alignment horizontal="left" vertical="center"/>
    </xf>
    <xf numFmtId="3" fontId="5" fillId="4" borderId="82" xfId="0" applyNumberFormat="1" applyFont="1" applyFill="1" applyBorder="1" applyAlignment="1">
      <alignment horizontal="center" vertical="center"/>
    </xf>
    <xf numFmtId="3" fontId="5" fillId="4" borderId="110" xfId="0" applyNumberFormat="1" applyFont="1" applyFill="1" applyBorder="1" applyAlignment="1">
      <alignment horizontal="center" vertical="center"/>
    </xf>
    <xf numFmtId="3" fontId="5" fillId="0" borderId="90" xfId="0" applyNumberFormat="1" applyFont="1" applyBorder="1" applyAlignment="1">
      <alignment horizontal="left" vertical="center" wrapText="1"/>
    </xf>
    <xf numFmtId="3" fontId="5" fillId="0" borderId="98" xfId="0" applyNumberFormat="1" applyFont="1" applyBorder="1" applyAlignment="1">
      <alignment horizontal="left" vertical="center" wrapText="1"/>
    </xf>
    <xf numFmtId="3" fontId="5" fillId="0" borderId="84" xfId="0" applyNumberFormat="1" applyFont="1" applyBorder="1" applyAlignment="1">
      <alignment horizontal="left" vertical="center" wrapText="1"/>
    </xf>
    <xf numFmtId="0" fontId="9" fillId="0" borderId="56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9" fillId="0" borderId="12" xfId="0" applyFont="1" applyBorder="1" applyAlignment="1">
      <alignment horizontal="left" vertical="center" wrapText="1"/>
    </xf>
    <xf numFmtId="3" fontId="5" fillId="0" borderId="90" xfId="0" applyNumberFormat="1" applyFont="1" applyBorder="1" applyAlignment="1">
      <alignment horizontal="left" vertical="top" wrapText="1"/>
    </xf>
    <xf numFmtId="3" fontId="5" fillId="0" borderId="98" xfId="0" applyNumberFormat="1" applyFont="1" applyBorder="1" applyAlignment="1">
      <alignment horizontal="left" vertical="top" wrapText="1"/>
    </xf>
    <xf numFmtId="3" fontId="5" fillId="0" borderId="84" xfId="0" applyNumberFormat="1" applyFont="1" applyBorder="1" applyAlignment="1">
      <alignment horizontal="left" vertical="top" wrapText="1"/>
    </xf>
    <xf numFmtId="0" fontId="9" fillId="0" borderId="56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2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20" xfId="0" applyFont="1" applyBorder="1" applyAlignment="1">
      <alignment horizontal="left" vertical="center"/>
    </xf>
    <xf numFmtId="0" fontId="9" fillId="0" borderId="56" xfId="0" applyFont="1" applyBorder="1" applyAlignment="1">
      <alignment horizontal="left" wrapText="1"/>
    </xf>
    <xf numFmtId="0" fontId="9" fillId="0" borderId="9" xfId="0" applyFont="1" applyBorder="1" applyAlignment="1">
      <alignment horizontal="left" wrapText="1"/>
    </xf>
    <xf numFmtId="0" fontId="9" fillId="0" borderId="12" xfId="0" applyFont="1" applyBorder="1" applyAlignment="1">
      <alignment horizontal="left" wrapText="1"/>
    </xf>
    <xf numFmtId="0" fontId="2" fillId="0" borderId="0" xfId="0" applyFont="1" applyAlignment="1">
      <alignment horizontal="left"/>
    </xf>
    <xf numFmtId="0" fontId="2" fillId="0" borderId="20" xfId="0" applyFont="1" applyBorder="1" applyAlignment="1">
      <alignment horizontal="left"/>
    </xf>
    <xf numFmtId="49" fontId="9" fillId="0" borderId="56" xfId="0" applyNumberFormat="1" applyFont="1" applyBorder="1" applyAlignment="1">
      <alignment horizontal="left"/>
    </xf>
    <xf numFmtId="49" fontId="9" fillId="0" borderId="9" xfId="0" applyNumberFormat="1" applyFont="1" applyBorder="1" applyAlignment="1">
      <alignment horizontal="left"/>
    </xf>
    <xf numFmtId="49" fontId="9" fillId="0" borderId="12" xfId="0" applyNumberFormat="1" applyFont="1" applyBorder="1" applyAlignment="1">
      <alignment horizontal="left"/>
    </xf>
    <xf numFmtId="3" fontId="5" fillId="0" borderId="90" xfId="0" applyNumberFormat="1" applyFont="1" applyBorder="1" applyAlignment="1">
      <alignment horizontal="left" vertical="top"/>
    </xf>
    <xf numFmtId="3" fontId="5" fillId="0" borderId="98" xfId="0" applyNumberFormat="1" applyFont="1" applyBorder="1" applyAlignment="1">
      <alignment horizontal="left" vertical="top"/>
    </xf>
    <xf numFmtId="3" fontId="5" fillId="0" borderId="84" xfId="0" applyNumberFormat="1" applyFont="1" applyBorder="1" applyAlignment="1">
      <alignment horizontal="left" vertical="top"/>
    </xf>
    <xf numFmtId="3" fontId="5" fillId="0" borderId="44" xfId="0" applyNumberFormat="1" applyFont="1" applyBorder="1" applyAlignment="1">
      <alignment vertical="center" wrapText="1"/>
    </xf>
    <xf numFmtId="3" fontId="5" fillId="0" borderId="21" xfId="0" applyNumberFormat="1" applyFont="1" applyBorder="1" applyAlignment="1">
      <alignment vertical="center" wrapText="1"/>
    </xf>
    <xf numFmtId="0" fontId="5" fillId="4" borderId="93" xfId="0" applyFont="1" applyFill="1" applyBorder="1" applyAlignment="1">
      <alignment vertical="center"/>
    </xf>
    <xf numFmtId="0" fontId="5" fillId="4" borderId="63" xfId="0" applyFont="1" applyFill="1" applyBorder="1" applyAlignment="1">
      <alignment vertical="center"/>
    </xf>
    <xf numFmtId="0" fontId="5" fillId="4" borderId="100" xfId="0" applyFont="1" applyFill="1" applyBorder="1" applyAlignment="1">
      <alignment vertical="center"/>
    </xf>
    <xf numFmtId="0" fontId="5" fillId="4" borderId="104" xfId="0" applyFont="1" applyFill="1" applyBorder="1" applyAlignment="1">
      <alignment horizontal="center" vertical="top" wrapText="1"/>
    </xf>
    <xf numFmtId="0" fontId="5" fillId="4" borderId="98" xfId="0" applyFont="1" applyFill="1" applyBorder="1" applyAlignment="1">
      <alignment horizontal="center" vertical="top" wrapText="1"/>
    </xf>
    <xf numFmtId="0" fontId="5" fillId="4" borderId="3" xfId="0" applyFont="1" applyFill="1" applyBorder="1" applyAlignment="1">
      <alignment horizontal="center" vertical="top" wrapText="1"/>
    </xf>
    <xf numFmtId="0" fontId="5" fillId="4" borderId="0" xfId="0" applyFont="1" applyFill="1" applyAlignment="1">
      <alignment horizontal="center" vertical="top" wrapText="1"/>
    </xf>
    <xf numFmtId="0" fontId="5" fillId="4" borderId="101" xfId="0" applyFont="1" applyFill="1" applyBorder="1" applyAlignment="1">
      <alignment horizontal="center" vertical="top" wrapText="1"/>
    </xf>
    <xf numFmtId="0" fontId="5" fillId="4" borderId="103" xfId="0" applyFont="1" applyFill="1" applyBorder="1" applyAlignment="1">
      <alignment horizontal="center" vertical="top" wrapText="1"/>
    </xf>
    <xf numFmtId="0" fontId="5" fillId="4" borderId="4" xfId="0" applyFont="1" applyFill="1" applyBorder="1" applyAlignment="1">
      <alignment horizontal="center" vertical="top" wrapText="1"/>
    </xf>
    <xf numFmtId="0" fontId="5" fillId="4" borderId="5" xfId="0" applyFont="1" applyFill="1" applyBorder="1" applyAlignment="1">
      <alignment horizontal="center" vertical="top" wrapText="1"/>
    </xf>
    <xf numFmtId="0" fontId="5" fillId="4" borderId="19" xfId="0" applyFont="1" applyFill="1" applyBorder="1" applyAlignment="1">
      <alignment horizontal="center" vertical="top" wrapText="1"/>
    </xf>
    <xf numFmtId="0" fontId="5" fillId="4" borderId="26" xfId="0" applyFont="1" applyFill="1" applyBorder="1" applyAlignment="1">
      <alignment horizontal="center" vertical="top" wrapText="1"/>
    </xf>
    <xf numFmtId="0" fontId="5" fillId="4" borderId="25" xfId="0" applyFont="1" applyFill="1" applyBorder="1" applyAlignment="1">
      <alignment horizontal="center" vertical="top" wrapText="1"/>
    </xf>
    <xf numFmtId="0" fontId="5" fillId="4" borderId="32" xfId="0" applyFont="1" applyFill="1" applyBorder="1" applyAlignment="1">
      <alignment horizontal="center" vertical="top" wrapText="1"/>
    </xf>
    <xf numFmtId="0" fontId="5" fillId="4" borderId="37" xfId="0" applyFont="1" applyFill="1" applyBorder="1" applyAlignment="1">
      <alignment horizontal="center" vertical="top" wrapText="1"/>
    </xf>
    <xf numFmtId="0" fontId="5" fillId="4" borderId="32" xfId="0" applyFont="1" applyFill="1" applyBorder="1" applyAlignment="1">
      <alignment horizontal="center" vertical="top"/>
    </xf>
    <xf numFmtId="0" fontId="5" fillId="4" borderId="33" xfId="0" applyFont="1" applyFill="1" applyBorder="1" applyAlignment="1">
      <alignment horizontal="center" vertical="top"/>
    </xf>
    <xf numFmtId="3" fontId="5" fillId="0" borderId="66" xfId="0" applyNumberFormat="1" applyFont="1" applyBorder="1" applyAlignment="1">
      <alignment vertical="center" wrapText="1"/>
    </xf>
    <xf numFmtId="3" fontId="5" fillId="0" borderId="67" xfId="0" applyNumberFormat="1" applyFont="1" applyBorder="1" applyAlignment="1">
      <alignment vertical="center" wrapText="1"/>
    </xf>
    <xf numFmtId="3" fontId="5" fillId="0" borderId="59" xfId="0" applyNumberFormat="1" applyFont="1" applyBorder="1" applyAlignment="1">
      <alignment vertical="center" wrapText="1"/>
    </xf>
    <xf numFmtId="3" fontId="5" fillId="0" borderId="100" xfId="0" applyNumberFormat="1" applyFont="1" applyBorder="1" applyAlignment="1">
      <alignment vertical="center" wrapText="1"/>
    </xf>
    <xf numFmtId="0" fontId="5" fillId="4" borderId="93" xfId="0" applyFont="1" applyFill="1" applyBorder="1" applyAlignment="1">
      <alignment vertical="center" wrapText="1"/>
    </xf>
    <xf numFmtId="0" fontId="5" fillId="4" borderId="100" xfId="0" applyFont="1" applyFill="1" applyBorder="1" applyAlignment="1">
      <alignment vertical="center" wrapText="1"/>
    </xf>
    <xf numFmtId="0" fontId="5" fillId="4" borderId="82" xfId="0" applyFont="1" applyFill="1" applyBorder="1" applyAlignment="1">
      <alignment horizontal="center" vertical="center" wrapText="1"/>
    </xf>
    <xf numFmtId="0" fontId="5" fillId="4" borderId="38" xfId="0" applyFont="1" applyFill="1" applyBorder="1" applyAlignment="1">
      <alignment horizontal="center" vertical="center" wrapText="1"/>
    </xf>
    <xf numFmtId="0" fontId="9" fillId="4" borderId="98" xfId="0" applyFont="1" applyFill="1" applyBorder="1" applyAlignment="1">
      <alignment horizontal="center" vertical="center" wrapText="1"/>
    </xf>
    <xf numFmtId="0" fontId="9" fillId="4" borderId="107" xfId="0" applyFont="1" applyFill="1" applyBorder="1" applyAlignment="1">
      <alignment horizontal="center" vertical="center" wrapText="1"/>
    </xf>
    <xf numFmtId="0" fontId="9" fillId="4" borderId="104" xfId="0" applyFont="1" applyFill="1" applyBorder="1" applyAlignment="1">
      <alignment horizontal="center" vertical="center" wrapText="1"/>
    </xf>
    <xf numFmtId="0" fontId="9" fillId="4" borderId="104" xfId="0" applyFont="1" applyFill="1" applyBorder="1" applyAlignment="1">
      <alignment horizontal="center" vertical="top" wrapText="1"/>
    </xf>
    <xf numFmtId="0" fontId="9" fillId="4" borderId="25" xfId="0" applyFont="1" applyFill="1" applyBorder="1" applyAlignment="1">
      <alignment horizontal="center" vertical="top" wrapText="1"/>
    </xf>
    <xf numFmtId="0" fontId="9" fillId="4" borderId="82" xfId="0" applyFont="1" applyFill="1" applyBorder="1" applyAlignment="1">
      <alignment horizontal="center" vertical="center" wrapText="1"/>
    </xf>
    <xf numFmtId="0" fontId="9" fillId="4" borderId="38" xfId="0" applyFont="1" applyFill="1" applyBorder="1" applyAlignment="1">
      <alignment horizontal="center" vertical="center" wrapText="1"/>
    </xf>
    <xf numFmtId="0" fontId="9" fillId="4" borderId="84" xfId="0" applyFont="1" applyFill="1" applyBorder="1" applyAlignment="1">
      <alignment horizontal="center" vertical="top" wrapText="1"/>
    </xf>
    <xf numFmtId="0" fontId="9" fillId="4" borderId="33" xfId="0" applyFont="1" applyFill="1" applyBorder="1" applyAlignment="1">
      <alignment horizontal="center" vertical="top" wrapText="1"/>
    </xf>
    <xf numFmtId="3" fontId="5" fillId="0" borderId="111" xfId="0" applyNumberFormat="1" applyFont="1" applyBorder="1" applyAlignment="1">
      <alignment vertical="center" wrapText="1"/>
    </xf>
    <xf numFmtId="3" fontId="5" fillId="0" borderId="112" xfId="0" applyNumberFormat="1" applyFont="1" applyBorder="1" applyAlignment="1">
      <alignment vertical="center" wrapText="1"/>
    </xf>
    <xf numFmtId="0" fontId="7" fillId="3" borderId="0" xfId="0" applyFont="1" applyFill="1" applyAlignment="1">
      <alignment horizontal="left" vertical="top" wrapText="1"/>
    </xf>
    <xf numFmtId="0" fontId="5" fillId="4" borderId="83" xfId="0" applyFont="1" applyFill="1" applyBorder="1" applyAlignment="1">
      <alignment horizontal="center" vertical="top" wrapText="1"/>
    </xf>
    <xf numFmtId="0" fontId="5" fillId="4" borderId="80" xfId="0" applyFont="1" applyFill="1" applyBorder="1" applyAlignment="1">
      <alignment horizontal="center" vertical="top" wrapText="1"/>
    </xf>
    <xf numFmtId="0" fontId="5" fillId="4" borderId="105" xfId="0" applyFont="1" applyFill="1" applyBorder="1" applyAlignment="1">
      <alignment horizontal="center" vertical="top" wrapText="1"/>
    </xf>
    <xf numFmtId="0" fontId="5" fillId="4" borderId="106" xfId="0" applyFont="1" applyFill="1" applyBorder="1" applyAlignment="1">
      <alignment horizontal="center" vertical="top" wrapText="1"/>
    </xf>
    <xf numFmtId="0" fontId="5" fillId="4" borderId="102" xfId="0" applyFont="1" applyFill="1" applyBorder="1" applyAlignment="1">
      <alignment horizontal="center" vertical="top" wrapText="1"/>
    </xf>
    <xf numFmtId="0" fontId="5" fillId="4" borderId="92" xfId="0" applyFont="1" applyFill="1" applyBorder="1" applyAlignment="1">
      <alignment horizontal="center" vertical="top" wrapText="1"/>
    </xf>
    <xf numFmtId="0" fontId="5" fillId="4" borderId="88" xfId="0" applyFont="1" applyFill="1" applyBorder="1" applyAlignment="1">
      <alignment horizontal="center" vertical="top" wrapText="1"/>
    </xf>
    <xf numFmtId="0" fontId="5" fillId="4" borderId="113" xfId="0" applyFont="1" applyFill="1" applyBorder="1" applyAlignment="1">
      <alignment horizontal="center" vertical="top" wrapText="1"/>
    </xf>
    <xf numFmtId="0" fontId="7" fillId="3" borderId="9" xfId="0" applyFont="1" applyFill="1" applyBorder="1" applyAlignment="1">
      <alignment horizontal="left" vertical="top" wrapText="1"/>
    </xf>
    <xf numFmtId="0" fontId="5" fillId="4" borderId="93" xfId="0" applyFont="1" applyFill="1" applyBorder="1" applyAlignment="1">
      <alignment horizontal="left" vertical="center"/>
    </xf>
    <xf numFmtId="0" fontId="5" fillId="4" borderId="63" xfId="0" applyFont="1" applyFill="1" applyBorder="1" applyAlignment="1">
      <alignment horizontal="left" vertical="center"/>
    </xf>
    <xf numFmtId="0" fontId="5" fillId="4" borderId="100" xfId="0" applyFont="1" applyFill="1" applyBorder="1" applyAlignment="1">
      <alignment horizontal="left" vertical="center"/>
    </xf>
    <xf numFmtId="0" fontId="5" fillId="4" borderId="104" xfId="0" applyFont="1" applyFill="1" applyBorder="1" applyAlignment="1">
      <alignment horizontal="center" vertical="top"/>
    </xf>
    <xf numFmtId="0" fontId="5" fillId="4" borderId="98" xfId="0" applyFont="1" applyFill="1" applyBorder="1" applyAlignment="1">
      <alignment horizontal="center" vertical="top"/>
    </xf>
    <xf numFmtId="0" fontId="5" fillId="4" borderId="107" xfId="0" applyFont="1" applyFill="1" applyBorder="1" applyAlignment="1">
      <alignment horizontal="center" vertical="top"/>
    </xf>
    <xf numFmtId="3" fontId="5" fillId="0" borderId="66" xfId="0" applyNumberFormat="1" applyFont="1" applyBorder="1" applyAlignment="1">
      <alignment horizontal="left" vertical="center" wrapText="1"/>
    </xf>
    <xf numFmtId="3" fontId="5" fillId="0" borderId="52" xfId="0" applyNumberFormat="1" applyFont="1" applyBorder="1" applyAlignment="1">
      <alignment horizontal="left" vertical="center" wrapText="1"/>
    </xf>
    <xf numFmtId="3" fontId="5" fillId="0" borderId="114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7" fillId="0" borderId="32" xfId="0" applyFont="1" applyBorder="1" applyAlignment="1">
      <alignment horizontal="left" vertical="top" wrapText="1"/>
    </xf>
    <xf numFmtId="0" fontId="5" fillId="4" borderId="90" xfId="0" applyFont="1" applyFill="1" applyBorder="1" applyAlignment="1">
      <alignment horizontal="left" vertical="center" wrapText="1"/>
    </xf>
    <xf numFmtId="0" fontId="5" fillId="4" borderId="54" xfId="0" applyFont="1" applyFill="1" applyBorder="1" applyAlignment="1">
      <alignment horizontal="left" vertical="center" wrapText="1"/>
    </xf>
    <xf numFmtId="0" fontId="5" fillId="4" borderId="93" xfId="0" applyFont="1" applyFill="1" applyBorder="1" applyAlignment="1">
      <alignment horizontal="center" vertical="top" wrapText="1"/>
    </xf>
    <xf numFmtId="0" fontId="5" fillId="4" borderId="100" xfId="0" applyFont="1" applyFill="1" applyBorder="1" applyAlignment="1">
      <alignment horizontal="center" vertical="top" wrapText="1"/>
    </xf>
    <xf numFmtId="0" fontId="5" fillId="4" borderId="84" xfId="0" applyFont="1" applyFill="1" applyBorder="1" applyAlignment="1">
      <alignment horizontal="center" vertical="top" wrapText="1"/>
    </xf>
    <xf numFmtId="3" fontId="5" fillId="0" borderId="56" xfId="0" applyNumberFormat="1" applyFont="1" applyBorder="1" applyAlignment="1">
      <alignment horizontal="left" vertical="center" wrapText="1"/>
    </xf>
    <xf numFmtId="0" fontId="5" fillId="4" borderId="87" xfId="0" applyFont="1" applyFill="1" applyBorder="1" applyAlignment="1">
      <alignment horizontal="center" vertical="top" wrapText="1"/>
    </xf>
    <xf numFmtId="0" fontId="5" fillId="4" borderId="85" xfId="0" applyFont="1" applyFill="1" applyBorder="1" applyAlignment="1">
      <alignment horizontal="center" vertical="top" wrapText="1"/>
    </xf>
    <xf numFmtId="0" fontId="5" fillId="4" borderId="86" xfId="0" applyFont="1" applyFill="1" applyBorder="1" applyAlignment="1">
      <alignment horizontal="center" vertical="top" wrapText="1"/>
    </xf>
    <xf numFmtId="0" fontId="5" fillId="4" borderId="89" xfId="0" applyFont="1" applyFill="1" applyBorder="1" applyAlignment="1">
      <alignment horizontal="center" vertical="top" wrapText="1"/>
    </xf>
    <xf numFmtId="0" fontId="5" fillId="4" borderId="107" xfId="0" applyFont="1" applyFill="1" applyBorder="1" applyAlignment="1">
      <alignment horizontal="center" vertical="top" wrapText="1"/>
    </xf>
    <xf numFmtId="0" fontId="5" fillId="4" borderId="104" xfId="0" applyFont="1" applyFill="1" applyBorder="1" applyAlignment="1">
      <alignment horizontal="center" vertical="center" wrapText="1"/>
    </xf>
    <xf numFmtId="0" fontId="5" fillId="4" borderId="107" xfId="0" applyFont="1" applyFill="1" applyBorder="1" applyAlignment="1">
      <alignment horizontal="center" vertical="center" wrapText="1"/>
    </xf>
    <xf numFmtId="0" fontId="5" fillId="4" borderId="25" xfId="0" applyFont="1" applyFill="1" applyBorder="1" applyAlignment="1">
      <alignment horizontal="center" vertical="center" wrapText="1"/>
    </xf>
    <xf numFmtId="0" fontId="5" fillId="4" borderId="37" xfId="0" applyFont="1" applyFill="1" applyBorder="1" applyAlignment="1">
      <alignment horizontal="center" vertical="center" wrapText="1"/>
    </xf>
    <xf numFmtId="0" fontId="5" fillId="4" borderId="87" xfId="0" applyFont="1" applyFill="1" applyBorder="1" applyAlignment="1">
      <alignment horizontal="center" vertical="top"/>
    </xf>
    <xf numFmtId="0" fontId="5" fillId="4" borderId="85" xfId="0" applyFont="1" applyFill="1" applyBorder="1" applyAlignment="1">
      <alignment horizontal="center" vertical="top"/>
    </xf>
    <xf numFmtId="0" fontId="5" fillId="4" borderId="89" xfId="0" applyFont="1" applyFill="1" applyBorder="1" applyAlignment="1">
      <alignment horizontal="center" vertical="top"/>
    </xf>
    <xf numFmtId="0" fontId="5" fillId="4" borderId="103" xfId="0" applyFont="1" applyFill="1" applyBorder="1" applyAlignment="1">
      <alignment horizontal="center" vertical="top"/>
    </xf>
    <xf numFmtId="3" fontId="2" fillId="0" borderId="3" xfId="4" applyNumberFormat="1" applyFont="1" applyBorder="1" applyAlignment="1">
      <alignment horizontal="right" vertical="center" wrapText="1"/>
    </xf>
    <xf numFmtId="3" fontId="2" fillId="0" borderId="2" xfId="4" applyNumberFormat="1" applyFont="1" applyBorder="1" applyAlignment="1">
      <alignment horizontal="right" vertical="center" wrapText="1"/>
    </xf>
    <xf numFmtId="166" fontId="3" fillId="0" borderId="20" xfId="4" applyNumberFormat="1" applyFont="1" applyBorder="1" applyAlignment="1">
      <alignment horizontal="right" vertical="center" wrapText="1"/>
    </xf>
    <xf numFmtId="166" fontId="3" fillId="0" borderId="13" xfId="4" applyNumberFormat="1" applyFont="1" applyBorder="1" applyAlignment="1">
      <alignment horizontal="right" vertical="center" wrapText="1"/>
    </xf>
    <xf numFmtId="3" fontId="9" fillId="0" borderId="3" xfId="4" applyNumberFormat="1" applyFont="1" applyBorder="1" applyAlignment="1">
      <alignment horizontal="right" vertical="center" wrapText="1"/>
    </xf>
    <xf numFmtId="3" fontId="9" fillId="0" borderId="8" xfId="4" applyNumberFormat="1" applyFont="1" applyBorder="1" applyAlignment="1">
      <alignment horizontal="right" vertical="center" wrapText="1"/>
    </xf>
    <xf numFmtId="166" fontId="3" fillId="0" borderId="12" xfId="4" applyNumberFormat="1" applyFont="1" applyBorder="1" applyAlignment="1">
      <alignment horizontal="right" vertical="center" wrapText="1"/>
    </xf>
    <xf numFmtId="3" fontId="2" fillId="0" borderId="34" xfId="4" applyNumberFormat="1" applyFont="1" applyBorder="1" applyAlignment="1">
      <alignment horizontal="right" vertical="center" wrapText="1"/>
    </xf>
    <xf numFmtId="3" fontId="2" fillId="0" borderId="25" xfId="4" applyNumberFormat="1" applyFont="1" applyBorder="1" applyAlignment="1">
      <alignment horizontal="right" vertical="center" wrapText="1"/>
    </xf>
    <xf numFmtId="166" fontId="3" fillId="0" borderId="23" xfId="4" applyNumberFormat="1" applyFont="1" applyBorder="1" applyAlignment="1">
      <alignment horizontal="right" vertical="center" wrapText="1"/>
    </xf>
    <xf numFmtId="166" fontId="3" fillId="0" borderId="37" xfId="4" applyNumberFormat="1" applyFont="1" applyBorder="1" applyAlignment="1">
      <alignment horizontal="right" vertical="center" wrapText="1"/>
    </xf>
    <xf numFmtId="3" fontId="2" fillId="0" borderId="4" xfId="4" applyNumberFormat="1" applyFont="1" applyBorder="1" applyAlignment="1">
      <alignment horizontal="right" vertical="center" wrapText="1"/>
    </xf>
    <xf numFmtId="166" fontId="3" fillId="0" borderId="19" xfId="4" applyNumberFormat="1" applyFont="1" applyBorder="1" applyAlignment="1">
      <alignment horizontal="right" vertical="center" wrapText="1"/>
    </xf>
    <xf numFmtId="0" fontId="2" fillId="4" borderId="26" xfId="0" applyFont="1" applyFill="1" applyBorder="1" applyAlignment="1">
      <alignment horizontal="center" vertical="top" wrapText="1"/>
    </xf>
    <xf numFmtId="0" fontId="2" fillId="4" borderId="33" xfId="0" applyFont="1" applyFill="1" applyBorder="1" applyAlignment="1">
      <alignment horizontal="center" vertical="top" wrapText="1"/>
    </xf>
    <xf numFmtId="0" fontId="2" fillId="4" borderId="5" xfId="0" applyFont="1" applyFill="1" applyBorder="1" applyAlignment="1">
      <alignment horizontal="center" vertical="top" wrapText="1"/>
    </xf>
    <xf numFmtId="0" fontId="2" fillId="4" borderId="32" xfId="0" applyFont="1" applyFill="1" applyBorder="1" applyAlignment="1">
      <alignment horizontal="center" vertical="top" wrapText="1"/>
    </xf>
    <xf numFmtId="0" fontId="2" fillId="4" borderId="4" xfId="0" applyFont="1" applyFill="1" applyBorder="1" applyAlignment="1">
      <alignment horizontal="center" vertical="top" wrapText="1"/>
    </xf>
    <xf numFmtId="0" fontId="2" fillId="4" borderId="25" xfId="0" applyFont="1" applyFill="1" applyBorder="1" applyAlignment="1">
      <alignment horizontal="center" vertical="top" wrapText="1"/>
    </xf>
    <xf numFmtId="0" fontId="8" fillId="4" borderId="98" xfId="0" applyFont="1" applyFill="1" applyBorder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0" fontId="8" fillId="4" borderId="32" xfId="0" applyFont="1" applyFill="1" applyBorder="1" applyAlignment="1">
      <alignment horizontal="center" vertical="center"/>
    </xf>
    <xf numFmtId="0" fontId="5" fillId="4" borderId="30" xfId="0" applyFont="1" applyFill="1" applyBorder="1" applyAlignment="1">
      <alignment horizontal="center" vertical="top" wrapText="1"/>
    </xf>
    <xf numFmtId="0" fontId="5" fillId="4" borderId="38" xfId="0" applyFont="1" applyFill="1" applyBorder="1" applyAlignment="1">
      <alignment horizontal="center" vertical="top" wrapText="1"/>
    </xf>
    <xf numFmtId="0" fontId="5" fillId="4" borderId="82" xfId="0" applyFont="1" applyFill="1" applyBorder="1" applyAlignment="1">
      <alignment horizontal="center" vertical="top" wrapText="1"/>
    </xf>
    <xf numFmtId="0" fontId="5" fillId="4" borderId="27" xfId="0" applyFont="1" applyFill="1" applyBorder="1" applyAlignment="1">
      <alignment horizontal="center" vertical="top" wrapText="1"/>
    </xf>
    <xf numFmtId="0" fontId="5" fillId="4" borderId="4" xfId="0" applyFont="1" applyFill="1" applyBorder="1" applyAlignment="1">
      <alignment horizontal="center" vertical="top"/>
    </xf>
    <xf numFmtId="0" fontId="5" fillId="4" borderId="5" xfId="0" applyFont="1" applyFill="1" applyBorder="1" applyAlignment="1">
      <alignment horizontal="center" vertical="top"/>
    </xf>
    <xf numFmtId="0" fontId="5" fillId="4" borderId="26" xfId="0" applyFont="1" applyFill="1" applyBorder="1" applyAlignment="1">
      <alignment horizontal="center" vertical="top"/>
    </xf>
    <xf numFmtId="3" fontId="5" fillId="0" borderId="43" xfId="0" applyNumberFormat="1" applyFont="1" applyBorder="1" applyAlignment="1">
      <alignment vertical="center" wrapText="1"/>
    </xf>
    <xf numFmtId="0" fontId="5" fillId="4" borderId="20" xfId="0" applyFont="1" applyFill="1" applyBorder="1" applyAlignment="1">
      <alignment horizontal="center" vertical="top" wrapText="1"/>
    </xf>
    <xf numFmtId="0" fontId="5" fillId="4" borderId="4" xfId="0" applyFont="1" applyFill="1" applyBorder="1" applyAlignment="1">
      <alignment horizontal="left" vertical="top" wrapText="1"/>
    </xf>
    <xf numFmtId="0" fontId="5" fillId="4" borderId="5" xfId="0" applyFont="1" applyFill="1" applyBorder="1" applyAlignment="1">
      <alignment horizontal="left" vertical="top" wrapText="1"/>
    </xf>
    <xf numFmtId="0" fontId="5" fillId="4" borderId="85" xfId="0" applyFont="1" applyFill="1" applyBorder="1" applyAlignment="1">
      <alignment horizontal="left" vertical="top" wrapText="1"/>
    </xf>
    <xf numFmtId="0" fontId="5" fillId="4" borderId="89" xfId="0" applyFont="1" applyFill="1" applyBorder="1" applyAlignment="1">
      <alignment horizontal="left" vertical="top" wrapText="1"/>
    </xf>
    <xf numFmtId="0" fontId="5" fillId="4" borderId="83" xfId="7" applyFont="1" applyFill="1" applyBorder="1" applyAlignment="1">
      <alignment horizontal="center" vertical="top" wrapText="1"/>
    </xf>
    <xf numFmtId="0" fontId="5" fillId="4" borderId="27" xfId="7" applyFont="1" applyFill="1" applyBorder="1" applyAlignment="1">
      <alignment horizontal="left" vertical="center"/>
    </xf>
    <xf numFmtId="0" fontId="5" fillId="4" borderId="3" xfId="7" applyFont="1" applyFill="1" applyBorder="1" applyAlignment="1">
      <alignment horizontal="left" vertical="center"/>
    </xf>
    <xf numFmtId="3" fontId="5" fillId="0" borderId="3" xfId="7" applyNumberFormat="1" applyFont="1" applyBorder="1" applyAlignment="1">
      <alignment horizontal="left" vertical="center" wrapText="1"/>
    </xf>
    <xf numFmtId="0" fontId="5" fillId="4" borderId="90" xfId="7" applyFont="1" applyFill="1" applyBorder="1" applyAlignment="1">
      <alignment horizontal="center" vertical="top" wrapText="1"/>
    </xf>
    <xf numFmtId="0" fontId="5" fillId="4" borderId="54" xfId="7" applyFont="1" applyFill="1" applyBorder="1" applyAlignment="1">
      <alignment horizontal="center" vertical="top" wrapText="1"/>
    </xf>
    <xf numFmtId="0" fontId="5" fillId="4" borderId="86" xfId="7" applyFont="1" applyFill="1" applyBorder="1" applyAlignment="1">
      <alignment horizontal="center" vertical="top"/>
    </xf>
    <xf numFmtId="0" fontId="5" fillId="4" borderId="84" xfId="7" applyFont="1" applyFill="1" applyBorder="1" applyAlignment="1">
      <alignment horizontal="left" vertical="center"/>
    </xf>
    <xf numFmtId="0" fontId="5" fillId="4" borderId="24" xfId="7" applyFont="1" applyFill="1" applyBorder="1" applyAlignment="1">
      <alignment horizontal="left" vertical="center"/>
    </xf>
    <xf numFmtId="0" fontId="5" fillId="4" borderId="33" xfId="7" applyFont="1" applyFill="1" applyBorder="1" applyAlignment="1">
      <alignment horizontal="left" vertical="center"/>
    </xf>
    <xf numFmtId="3" fontId="5" fillId="0" borderId="55" xfId="7" applyNumberFormat="1" applyFont="1" applyBorder="1" applyAlignment="1">
      <alignment horizontal="left" vertical="center" wrapText="1"/>
    </xf>
    <xf numFmtId="3" fontId="5" fillId="0" borderId="56" xfId="7" applyNumberFormat="1" applyFont="1" applyBorder="1" applyAlignment="1">
      <alignment horizontal="left" vertical="center" wrapText="1"/>
    </xf>
    <xf numFmtId="0" fontId="7" fillId="0" borderId="90" xfId="7" applyFont="1" applyBorder="1" applyAlignment="1">
      <alignment horizontal="left" vertical="top" wrapText="1"/>
    </xf>
    <xf numFmtId="0" fontId="7" fillId="0" borderId="98" xfId="7" applyFont="1" applyBorder="1" applyAlignment="1">
      <alignment horizontal="left" vertical="top" wrapText="1"/>
    </xf>
    <xf numFmtId="0" fontId="7" fillId="0" borderId="84" xfId="7" applyFont="1" applyBorder="1" applyAlignment="1">
      <alignment horizontal="left" vertical="top" wrapText="1"/>
    </xf>
    <xf numFmtId="0" fontId="5" fillId="4" borderId="88" xfId="7" applyFont="1" applyFill="1" applyBorder="1" applyAlignment="1">
      <alignment horizontal="center" vertical="top" wrapText="1"/>
    </xf>
    <xf numFmtId="0" fontId="5" fillId="4" borderId="81" xfId="7" applyFont="1" applyFill="1" applyBorder="1" applyAlignment="1">
      <alignment horizontal="center" vertical="top" wrapText="1"/>
    </xf>
    <xf numFmtId="3" fontId="5" fillId="0" borderId="60" xfId="7" applyNumberFormat="1" applyFont="1" applyBorder="1" applyAlignment="1">
      <alignment horizontal="left" vertical="center" wrapText="1"/>
    </xf>
    <xf numFmtId="3" fontId="5" fillId="0" borderId="44" xfId="7" applyNumberFormat="1" applyFont="1" applyBorder="1" applyAlignment="1">
      <alignment vertical="center" wrapText="1"/>
    </xf>
    <xf numFmtId="3" fontId="5" fillId="0" borderId="66" xfId="7" applyNumberFormat="1" applyFont="1" applyBorder="1" applyAlignment="1">
      <alignment vertical="center" wrapText="1"/>
    </xf>
    <xf numFmtId="3" fontId="5" fillId="0" borderId="67" xfId="7" applyNumberFormat="1" applyFont="1" applyBorder="1" applyAlignment="1">
      <alignment vertical="center" wrapText="1"/>
    </xf>
    <xf numFmtId="3" fontId="5" fillId="0" borderId="43" xfId="7" applyNumberFormat="1" applyFont="1" applyBorder="1" applyAlignment="1">
      <alignment vertical="center" wrapText="1"/>
    </xf>
    <xf numFmtId="3" fontId="5" fillId="0" borderId="100" xfId="7" applyNumberFormat="1" applyFont="1" applyBorder="1" applyAlignment="1">
      <alignment vertical="center" wrapText="1"/>
    </xf>
    <xf numFmtId="3" fontId="5" fillId="0" borderId="21" xfId="7" applyNumberFormat="1" applyFont="1" applyBorder="1" applyAlignment="1">
      <alignment vertical="center" wrapText="1"/>
    </xf>
    <xf numFmtId="0" fontId="5" fillId="4" borderId="93" xfId="7" applyFont="1" applyFill="1" applyBorder="1" applyAlignment="1">
      <alignment vertical="center"/>
    </xf>
    <xf numFmtId="0" fontId="5" fillId="4" borderId="63" xfId="7" applyFont="1" applyFill="1" applyBorder="1" applyAlignment="1">
      <alignment vertical="center"/>
    </xf>
    <xf numFmtId="0" fontId="5" fillId="4" borderId="100" xfId="7" applyFont="1" applyFill="1" applyBorder="1" applyAlignment="1">
      <alignment vertical="center"/>
    </xf>
    <xf numFmtId="0" fontId="5" fillId="4" borderId="33" xfId="7" applyFont="1" applyFill="1" applyBorder="1" applyAlignment="1">
      <alignment horizontal="center" vertical="top" wrapText="1"/>
    </xf>
    <xf numFmtId="0" fontId="5" fillId="4" borderId="38" xfId="7" applyFont="1" applyFill="1" applyBorder="1" applyAlignment="1">
      <alignment horizontal="center" vertical="top" wrapText="1"/>
    </xf>
    <xf numFmtId="0" fontId="5" fillId="4" borderId="20" xfId="7" applyFont="1" applyFill="1" applyBorder="1" applyAlignment="1">
      <alignment horizontal="center" vertical="top" wrapText="1"/>
    </xf>
    <xf numFmtId="0" fontId="5" fillId="4" borderId="110" xfId="7" applyFont="1" applyFill="1" applyBorder="1" applyAlignment="1">
      <alignment horizontal="center" vertical="top" wrapText="1"/>
    </xf>
    <xf numFmtId="0" fontId="5" fillId="4" borderId="29" xfId="7" applyFont="1" applyFill="1" applyBorder="1" applyAlignment="1">
      <alignment horizontal="center" vertical="top" wrapText="1"/>
    </xf>
    <xf numFmtId="0" fontId="5" fillId="4" borderId="75" xfId="7" applyFont="1" applyFill="1" applyBorder="1" applyAlignment="1">
      <alignment horizontal="center" vertical="top" wrapText="1"/>
    </xf>
    <xf numFmtId="0" fontId="2" fillId="3" borderId="0" xfId="7" applyFont="1" applyFill="1" applyAlignment="1">
      <alignment horizontal="left" wrapText="1"/>
    </xf>
    <xf numFmtId="3" fontId="2" fillId="0" borderId="3" xfId="7" applyNumberFormat="1" applyFont="1" applyBorder="1" applyAlignment="1">
      <alignment horizontal="center" vertical="center" wrapText="1"/>
    </xf>
    <xf numFmtId="3" fontId="2" fillId="0" borderId="24" xfId="7" applyNumberFormat="1" applyFont="1" applyBorder="1" applyAlignment="1">
      <alignment horizontal="center" vertical="center" wrapText="1"/>
    </xf>
    <xf numFmtId="166" fontId="2" fillId="3" borderId="0" xfId="7" applyNumberFormat="1" applyFont="1" applyFill="1" applyAlignment="1">
      <alignment horizontal="left" wrapText="1"/>
    </xf>
    <xf numFmtId="0" fontId="2" fillId="4" borderId="87" xfId="7" applyFont="1" applyFill="1" applyBorder="1" applyAlignment="1">
      <alignment horizontal="center" vertical="top" wrapText="1"/>
    </xf>
    <xf numFmtId="0" fontId="2" fillId="4" borderId="89" xfId="7" applyFont="1" applyFill="1" applyBorder="1" applyAlignment="1">
      <alignment horizontal="center" vertical="top" wrapText="1"/>
    </xf>
    <xf numFmtId="3" fontId="2" fillId="0" borderId="4" xfId="7" applyNumberFormat="1" applyFont="1" applyBorder="1" applyAlignment="1">
      <alignment horizontal="center" vertical="center" wrapText="1"/>
    </xf>
    <xf numFmtId="3" fontId="2" fillId="0" borderId="26" xfId="7" applyNumberFormat="1" applyFont="1" applyBorder="1" applyAlignment="1">
      <alignment horizontal="center" vertical="center" wrapText="1"/>
    </xf>
    <xf numFmtId="3" fontId="2" fillId="0" borderId="25" xfId="7" applyNumberFormat="1" applyFont="1" applyBorder="1" applyAlignment="1">
      <alignment horizontal="center" vertical="center" wrapText="1"/>
    </xf>
    <xf numFmtId="3" fontId="2" fillId="0" borderId="33" xfId="7" applyNumberFormat="1" applyFont="1" applyBorder="1" applyAlignment="1">
      <alignment horizontal="center" vertical="center" wrapText="1"/>
    </xf>
    <xf numFmtId="3" fontId="9" fillId="0" borderId="57" xfId="7" applyNumberFormat="1" applyFont="1" applyBorder="1" applyAlignment="1">
      <alignment horizontal="center" vertical="center" wrapText="1"/>
    </xf>
    <xf numFmtId="3" fontId="9" fillId="0" borderId="74" xfId="7" applyNumberFormat="1" applyFont="1" applyBorder="1" applyAlignment="1">
      <alignment horizontal="center" vertical="center" wrapText="1"/>
    </xf>
    <xf numFmtId="0" fontId="5" fillId="4" borderId="26" xfId="7" applyFont="1" applyFill="1" applyBorder="1" applyAlignment="1">
      <alignment horizontal="center" vertical="top" wrapText="1"/>
    </xf>
    <xf numFmtId="3" fontId="5" fillId="0" borderId="63" xfId="7" applyNumberFormat="1" applyFont="1" applyBorder="1" applyAlignment="1">
      <alignment horizontal="left" vertical="center" wrapText="1"/>
    </xf>
    <xf numFmtId="0" fontId="7" fillId="3" borderId="0" xfId="7" applyFont="1" applyFill="1" applyAlignment="1">
      <alignment horizontal="left" vertical="top" wrapText="1"/>
    </xf>
    <xf numFmtId="0" fontId="7" fillId="3" borderId="0" xfId="0" applyFont="1" applyFill="1" applyAlignment="1">
      <alignment horizontal="left" vertical="top"/>
    </xf>
    <xf numFmtId="0" fontId="9" fillId="4" borderId="93" xfId="6" applyFont="1" applyFill="1" applyBorder="1" applyAlignment="1">
      <alignment horizontal="center" vertical="center" wrapText="1"/>
    </xf>
    <xf numFmtId="0" fontId="9" fillId="4" borderId="63" xfId="6" applyFont="1" applyFill="1" applyBorder="1" applyAlignment="1">
      <alignment horizontal="center" vertical="center" wrapText="1"/>
    </xf>
    <xf numFmtId="0" fontId="9" fillId="4" borderId="67" xfId="6" applyFont="1" applyFill="1" applyBorder="1" applyAlignment="1">
      <alignment horizontal="center" vertical="center" wrapText="1"/>
    </xf>
    <xf numFmtId="0" fontId="47" fillId="4" borderId="101" xfId="6" applyFont="1" applyFill="1" applyBorder="1" applyAlignment="1">
      <alignment horizontal="center" vertical="center"/>
    </xf>
    <xf numFmtId="0" fontId="47" fillId="4" borderId="92" xfId="6" applyFont="1" applyFill="1" applyBorder="1" applyAlignment="1">
      <alignment horizontal="center" vertical="center"/>
    </xf>
    <xf numFmtId="0" fontId="47" fillId="4" borderId="103" xfId="6" applyFont="1" applyFill="1" applyBorder="1" applyAlignment="1">
      <alignment horizontal="center" vertical="center"/>
    </xf>
    <xf numFmtId="3" fontId="5" fillId="4" borderId="85" xfId="6" applyNumberFormat="1" applyFont="1" applyFill="1" applyBorder="1" applyAlignment="1">
      <alignment horizontal="center" vertical="top" wrapText="1"/>
    </xf>
    <xf numFmtId="3" fontId="5" fillId="4" borderId="89" xfId="6" applyNumberFormat="1" applyFont="1" applyFill="1" applyBorder="1" applyAlignment="1">
      <alignment horizontal="center" vertical="top" wrapText="1"/>
    </xf>
    <xf numFmtId="3" fontId="5" fillId="4" borderId="55" xfId="6" applyNumberFormat="1" applyFont="1" applyFill="1" applyBorder="1" applyAlignment="1">
      <alignment horizontal="center" vertical="top" wrapText="1"/>
    </xf>
    <xf numFmtId="3" fontId="5" fillId="4" borderId="5" xfId="6" applyNumberFormat="1" applyFont="1" applyFill="1" applyBorder="1" applyAlignment="1">
      <alignment horizontal="center" vertical="top" wrapText="1"/>
    </xf>
    <xf numFmtId="3" fontId="5" fillId="4" borderId="4" xfId="6" applyNumberFormat="1" applyFont="1" applyFill="1" applyBorder="1" applyAlignment="1">
      <alignment horizontal="center" vertical="top" wrapText="1"/>
    </xf>
    <xf numFmtId="3" fontId="5" fillId="4" borderId="26" xfId="6" applyNumberFormat="1" applyFont="1" applyFill="1" applyBorder="1" applyAlignment="1">
      <alignment horizontal="center" vertical="top" wrapText="1"/>
    </xf>
    <xf numFmtId="3" fontId="2" fillId="4" borderId="19" xfId="6" applyNumberFormat="1" applyFont="1" applyFill="1" applyBorder="1" applyAlignment="1">
      <alignment horizontal="center" vertical="top" wrapText="1"/>
    </xf>
    <xf numFmtId="3" fontId="2" fillId="4" borderId="12" xfId="6" applyNumberFormat="1" applyFont="1" applyFill="1" applyBorder="1" applyAlignment="1">
      <alignment horizontal="center" vertical="top" wrapText="1"/>
    </xf>
    <xf numFmtId="3" fontId="2" fillId="4" borderId="30" xfId="6" applyNumberFormat="1" applyFont="1" applyFill="1" applyBorder="1" applyAlignment="1">
      <alignment horizontal="center" vertical="top" wrapText="1"/>
    </xf>
    <xf numFmtId="3" fontId="2" fillId="4" borderId="10" xfId="6" applyNumberFormat="1" applyFont="1" applyFill="1" applyBorder="1" applyAlignment="1">
      <alignment horizontal="center" vertical="top" wrapText="1"/>
    </xf>
    <xf numFmtId="3" fontId="2" fillId="4" borderId="4" xfId="6" applyNumberFormat="1" applyFont="1" applyFill="1" applyBorder="1" applyAlignment="1">
      <alignment horizontal="center" vertical="top" wrapText="1"/>
    </xf>
    <xf numFmtId="3" fontId="2" fillId="4" borderId="5" xfId="6" applyNumberFormat="1" applyFont="1" applyFill="1" applyBorder="1" applyAlignment="1">
      <alignment horizontal="center" vertical="top" wrapText="1"/>
    </xf>
    <xf numFmtId="3" fontId="2" fillId="4" borderId="8" xfId="6" applyNumberFormat="1" applyFont="1" applyFill="1" applyBorder="1" applyAlignment="1">
      <alignment horizontal="center" vertical="top" wrapText="1"/>
    </xf>
    <xf numFmtId="3" fontId="2" fillId="4" borderId="66" xfId="6" applyNumberFormat="1" applyFont="1" applyFill="1" applyBorder="1" applyAlignment="1">
      <alignment horizontal="center" vertical="top" wrapText="1"/>
    </xf>
    <xf numFmtId="3" fontId="2" fillId="4" borderId="67" xfId="6" applyNumberFormat="1" applyFont="1" applyFill="1" applyBorder="1" applyAlignment="1">
      <alignment horizontal="center" vertical="top" wrapText="1"/>
    </xf>
    <xf numFmtId="3" fontId="2" fillId="4" borderId="31" xfId="6" applyNumberFormat="1" applyFont="1" applyFill="1" applyBorder="1" applyAlignment="1">
      <alignment horizontal="center" vertical="top" wrapText="1"/>
    </xf>
    <xf numFmtId="167" fontId="2" fillId="4" borderId="30" xfId="6" applyNumberFormat="1" applyFont="1" applyFill="1" applyBorder="1" applyAlignment="1">
      <alignment horizontal="center" vertical="top" wrapText="1"/>
    </xf>
    <xf numFmtId="167" fontId="2" fillId="4" borderId="27" xfId="6" applyNumberFormat="1" applyFont="1" applyFill="1" applyBorder="1" applyAlignment="1">
      <alignment horizontal="center" vertical="top" wrapText="1"/>
    </xf>
    <xf numFmtId="167" fontId="2" fillId="4" borderId="38" xfId="6" applyNumberFormat="1" applyFont="1" applyFill="1" applyBorder="1" applyAlignment="1">
      <alignment horizontal="center" vertical="top" wrapText="1"/>
    </xf>
    <xf numFmtId="3" fontId="2" fillId="4" borderId="20" xfId="6" applyNumberFormat="1" applyFont="1" applyFill="1" applyBorder="1" applyAlignment="1">
      <alignment horizontal="center" vertical="top" wrapText="1"/>
    </xf>
    <xf numFmtId="3" fontId="2" fillId="4" borderId="37" xfId="6" applyNumberFormat="1" applyFont="1" applyFill="1" applyBorder="1" applyAlignment="1">
      <alignment horizontal="center" vertical="top" wrapText="1"/>
    </xf>
    <xf numFmtId="3" fontId="2" fillId="4" borderId="29" xfId="6" applyNumberFormat="1" applyFont="1" applyFill="1" applyBorder="1" applyAlignment="1">
      <alignment horizontal="center" vertical="top" wrapText="1"/>
    </xf>
    <xf numFmtId="3" fontId="2" fillId="4" borderId="75" xfId="6" applyNumberFormat="1" applyFont="1" applyFill="1" applyBorder="1" applyAlignment="1">
      <alignment horizontal="center" vertical="top" wrapText="1"/>
    </xf>
    <xf numFmtId="167" fontId="2" fillId="4" borderId="30" xfId="6" applyNumberFormat="1" applyFont="1" applyFill="1" applyBorder="1" applyAlignment="1">
      <alignment horizontal="left" vertical="top" wrapText="1"/>
    </xf>
    <xf numFmtId="167" fontId="2" fillId="4" borderId="38" xfId="6" applyNumberFormat="1" applyFont="1" applyFill="1" applyBorder="1" applyAlignment="1">
      <alignment horizontal="left" vertical="top" wrapText="1"/>
    </xf>
    <xf numFmtId="0" fontId="7" fillId="0" borderId="9" xfId="0" applyFont="1" applyBorder="1" applyAlignment="1">
      <alignment horizontal="left" vertical="top"/>
    </xf>
    <xf numFmtId="0" fontId="9" fillId="4" borderId="90" xfId="6" applyFont="1" applyFill="1" applyBorder="1" applyAlignment="1">
      <alignment horizontal="center" vertical="center" wrapText="1"/>
    </xf>
    <xf numFmtId="0" fontId="9" fillId="4" borderId="43" xfId="6" applyFont="1" applyFill="1" applyBorder="1" applyAlignment="1">
      <alignment horizontal="center" vertical="center" wrapText="1"/>
    </xf>
    <xf numFmtId="0" fontId="9" fillId="4" borderId="54" xfId="6" applyFont="1" applyFill="1" applyBorder="1" applyAlignment="1">
      <alignment horizontal="center" vertical="center" wrapText="1"/>
    </xf>
    <xf numFmtId="0" fontId="47" fillId="4" borderId="104" xfId="6" applyFont="1" applyFill="1" applyBorder="1" applyAlignment="1">
      <alignment horizontal="center" vertical="top"/>
    </xf>
    <xf numFmtId="0" fontId="47" fillId="4" borderId="98" xfId="6" applyFont="1" applyFill="1" applyBorder="1" applyAlignment="1">
      <alignment horizontal="center" vertical="top"/>
    </xf>
    <xf numFmtId="0" fontId="47" fillId="4" borderId="84" xfId="6" applyFont="1" applyFill="1" applyBorder="1" applyAlignment="1">
      <alignment horizontal="center" vertical="top"/>
    </xf>
    <xf numFmtId="3" fontId="5" fillId="4" borderId="25" xfId="6" applyNumberFormat="1" applyFont="1" applyFill="1" applyBorder="1" applyAlignment="1">
      <alignment horizontal="center" vertical="top" wrapText="1"/>
    </xf>
    <xf numFmtId="3" fontId="5" fillId="4" borderId="32" xfId="6" applyNumberFormat="1" applyFont="1" applyFill="1" applyBorder="1" applyAlignment="1">
      <alignment horizontal="center" vertical="top" wrapText="1"/>
    </xf>
    <xf numFmtId="3" fontId="5" fillId="4" borderId="37" xfId="6" applyNumberFormat="1" applyFont="1" applyFill="1" applyBorder="1" applyAlignment="1">
      <alignment horizontal="center" vertical="top" wrapText="1"/>
    </xf>
    <xf numFmtId="3" fontId="5" fillId="4" borderId="0" xfId="6" applyNumberFormat="1" applyFont="1" applyFill="1" applyAlignment="1">
      <alignment horizontal="center" vertical="top" wrapText="1"/>
    </xf>
    <xf numFmtId="3" fontId="5" fillId="4" borderId="24" xfId="6" applyNumberFormat="1" applyFont="1" applyFill="1" applyBorder="1" applyAlignment="1">
      <alignment horizontal="center" vertical="top" wrapText="1"/>
    </xf>
    <xf numFmtId="167" fontId="2" fillId="4" borderId="4" xfId="6" applyNumberFormat="1" applyFont="1" applyFill="1" applyBorder="1" applyAlignment="1">
      <alignment horizontal="left" vertical="top" wrapText="1"/>
    </xf>
    <xf numFmtId="167" fontId="2" fillId="4" borderId="19" xfId="6" applyNumberFormat="1" applyFont="1" applyFill="1" applyBorder="1" applyAlignment="1">
      <alignment horizontal="left" vertical="top" wrapText="1"/>
    </xf>
    <xf numFmtId="167" fontId="2" fillId="4" borderId="3" xfId="6" applyNumberFormat="1" applyFont="1" applyFill="1" applyBorder="1" applyAlignment="1">
      <alignment horizontal="left" vertical="top" wrapText="1"/>
    </xf>
    <xf numFmtId="167" fontId="2" fillId="4" borderId="20" xfId="6" applyNumberFormat="1" applyFont="1" applyFill="1" applyBorder="1" applyAlignment="1">
      <alignment horizontal="left" vertical="top" wrapText="1"/>
    </xf>
    <xf numFmtId="0" fontId="47" fillId="4" borderId="92" xfId="6" applyFont="1" applyFill="1" applyBorder="1" applyAlignment="1">
      <alignment horizontal="center" vertical="top"/>
    </xf>
    <xf numFmtId="0" fontId="47" fillId="4" borderId="101" xfId="6" applyFont="1" applyFill="1" applyBorder="1" applyAlignment="1">
      <alignment horizontal="center" vertical="top"/>
    </xf>
    <xf numFmtId="0" fontId="47" fillId="4" borderId="102" xfId="6" applyFont="1" applyFill="1" applyBorder="1" applyAlignment="1">
      <alignment horizontal="center" vertical="top"/>
    </xf>
    <xf numFmtId="0" fontId="47" fillId="4" borderId="103" xfId="6" applyFont="1" applyFill="1" applyBorder="1" applyAlignment="1">
      <alignment horizontal="center" vertical="top"/>
    </xf>
    <xf numFmtId="3" fontId="5" fillId="4" borderId="87" xfId="6" applyNumberFormat="1" applyFont="1" applyFill="1" applyBorder="1" applyAlignment="1">
      <alignment horizontal="center" vertical="top" wrapText="1"/>
    </xf>
    <xf numFmtId="3" fontId="5" fillId="4" borderId="86" xfId="6" applyNumberFormat="1" applyFont="1" applyFill="1" applyBorder="1" applyAlignment="1">
      <alignment horizontal="center" vertical="top" wrapText="1"/>
    </xf>
    <xf numFmtId="3" fontId="2" fillId="4" borderId="27" xfId="6" applyNumberFormat="1" applyFont="1" applyFill="1" applyBorder="1" applyAlignment="1">
      <alignment horizontal="center" vertical="top" wrapText="1"/>
    </xf>
    <xf numFmtId="3" fontId="2" fillId="4" borderId="38" xfId="6" applyNumberFormat="1" applyFont="1" applyFill="1" applyBorder="1" applyAlignment="1">
      <alignment horizontal="center" vertical="top" wrapText="1"/>
    </xf>
    <xf numFmtId="3" fontId="37" fillId="4" borderId="30" xfId="6" applyNumberFormat="1" applyFont="1" applyFill="1" applyBorder="1" applyAlignment="1">
      <alignment horizontal="center" vertical="top" wrapText="1"/>
    </xf>
    <xf numFmtId="3" fontId="37" fillId="4" borderId="27" xfId="6" applyNumberFormat="1" applyFont="1" applyFill="1" applyBorder="1" applyAlignment="1">
      <alignment horizontal="center" vertical="top" wrapText="1"/>
    </xf>
    <xf numFmtId="3" fontId="37" fillId="4" borderId="38" xfId="6" applyNumberFormat="1" applyFont="1" applyFill="1" applyBorder="1" applyAlignment="1">
      <alignment horizontal="center" vertical="top" wrapText="1"/>
    </xf>
    <xf numFmtId="3" fontId="2" fillId="4" borderId="3" xfId="6" applyNumberFormat="1" applyFont="1" applyFill="1" applyBorder="1" applyAlignment="1">
      <alignment horizontal="center" vertical="top" wrapText="1"/>
    </xf>
    <xf numFmtId="3" fontId="2" fillId="4" borderId="25" xfId="6" applyNumberFormat="1" applyFont="1" applyFill="1" applyBorder="1" applyAlignment="1">
      <alignment horizontal="center" vertical="top" wrapText="1"/>
    </xf>
    <xf numFmtId="0" fontId="2" fillId="3" borderId="0" xfId="7" applyFont="1" applyFill="1" applyAlignment="1">
      <alignment horizontal="left"/>
    </xf>
    <xf numFmtId="3" fontId="37" fillId="4" borderId="4" xfId="6" applyNumberFormat="1" applyFont="1" applyFill="1" applyBorder="1" applyAlignment="1">
      <alignment horizontal="center" vertical="top" wrapText="1"/>
    </xf>
    <xf numFmtId="3" fontId="37" fillId="4" borderId="3" xfId="6" applyNumberFormat="1" applyFont="1" applyFill="1" applyBorder="1" applyAlignment="1">
      <alignment horizontal="center" vertical="top" wrapText="1"/>
    </xf>
    <xf numFmtId="3" fontId="37" fillId="4" borderId="25" xfId="6" applyNumberFormat="1" applyFont="1" applyFill="1" applyBorder="1" applyAlignment="1">
      <alignment horizontal="center" vertical="top" wrapText="1"/>
    </xf>
    <xf numFmtId="3" fontId="37" fillId="4" borderId="31" xfId="6" applyNumberFormat="1" applyFont="1" applyFill="1" applyBorder="1" applyAlignment="1">
      <alignment horizontal="center" vertical="top" wrapText="1"/>
    </xf>
    <xf numFmtId="3" fontId="37" fillId="4" borderId="29" xfId="6" applyNumberFormat="1" applyFont="1" applyFill="1" applyBorder="1" applyAlignment="1">
      <alignment horizontal="center" vertical="top" wrapText="1"/>
    </xf>
    <xf numFmtId="3" fontId="37" fillId="4" borderId="75" xfId="6" applyNumberFormat="1" applyFont="1" applyFill="1" applyBorder="1" applyAlignment="1">
      <alignment horizontal="center" vertical="top" wrapText="1"/>
    </xf>
    <xf numFmtId="3" fontId="37" fillId="4" borderId="19" xfId="6" applyNumberFormat="1" applyFont="1" applyFill="1" applyBorder="1" applyAlignment="1">
      <alignment horizontal="center" vertical="top" wrapText="1"/>
    </xf>
    <xf numFmtId="3" fontId="37" fillId="4" borderId="20" xfId="6" applyNumberFormat="1" applyFont="1" applyFill="1" applyBorder="1" applyAlignment="1">
      <alignment horizontal="center" vertical="top" wrapText="1"/>
    </xf>
    <xf numFmtId="3" fontId="37" fillId="4" borderId="37" xfId="6" applyNumberFormat="1" applyFont="1" applyFill="1" applyBorder="1" applyAlignment="1">
      <alignment horizontal="center" vertical="top" wrapText="1"/>
    </xf>
    <xf numFmtId="3" fontId="5" fillId="4" borderId="19" xfId="6" applyNumberFormat="1" applyFont="1" applyFill="1" applyBorder="1" applyAlignment="1">
      <alignment horizontal="center" vertical="top" wrapText="1"/>
    </xf>
    <xf numFmtId="3" fontId="2" fillId="4" borderId="30" xfId="0" applyNumberFormat="1" applyFont="1" applyFill="1" applyBorder="1" applyAlignment="1">
      <alignment horizontal="center" vertical="top" wrapText="1"/>
    </xf>
    <xf numFmtId="3" fontId="2" fillId="4" borderId="38" xfId="0" applyNumberFormat="1" applyFont="1" applyFill="1" applyBorder="1" applyAlignment="1">
      <alignment horizontal="center" vertical="top" wrapText="1"/>
    </xf>
    <xf numFmtId="3" fontId="2" fillId="4" borderId="31" xfId="0" applyNumberFormat="1" applyFont="1" applyFill="1" applyBorder="1" applyAlignment="1">
      <alignment horizontal="center" vertical="top" wrapText="1"/>
    </xf>
    <xf numFmtId="3" fontId="2" fillId="4" borderId="75" xfId="0" applyNumberFormat="1" applyFont="1" applyFill="1" applyBorder="1" applyAlignment="1">
      <alignment horizontal="center" vertical="top" wrapText="1"/>
    </xf>
    <xf numFmtId="0" fontId="9" fillId="4" borderId="100" xfId="6" applyFont="1" applyFill="1" applyBorder="1" applyAlignment="1">
      <alignment horizontal="center" vertical="center" wrapText="1"/>
    </xf>
    <xf numFmtId="3" fontId="5" fillId="4" borderId="32" xfId="6" applyNumberFormat="1" applyFont="1" applyFill="1" applyBorder="1" applyAlignment="1">
      <alignment horizontal="right" vertical="top" wrapText="1"/>
    </xf>
    <xf numFmtId="3" fontId="5" fillId="4" borderId="37" xfId="6" applyNumberFormat="1" applyFont="1" applyFill="1" applyBorder="1" applyAlignment="1">
      <alignment horizontal="right" vertical="top" wrapText="1"/>
    </xf>
    <xf numFmtId="3" fontId="5" fillId="4" borderId="25" xfId="6" applyNumberFormat="1" applyFont="1" applyFill="1" applyBorder="1" applyAlignment="1">
      <alignment horizontal="right" vertical="top" wrapText="1"/>
    </xf>
    <xf numFmtId="3" fontId="5" fillId="4" borderId="30" xfId="6" applyNumberFormat="1" applyFont="1" applyFill="1" applyBorder="1" applyAlignment="1">
      <alignment horizontal="center" vertical="top" wrapText="1"/>
    </xf>
    <xf numFmtId="3" fontId="5" fillId="4" borderId="38" xfId="6" applyNumberFormat="1" applyFont="1" applyFill="1" applyBorder="1" applyAlignment="1">
      <alignment horizontal="center" vertical="top" wrapText="1"/>
    </xf>
    <xf numFmtId="3" fontId="5" fillId="4" borderId="33" xfId="6" applyNumberFormat="1" applyFont="1" applyFill="1" applyBorder="1" applyAlignment="1">
      <alignment horizontal="center" vertical="top" wrapText="1"/>
    </xf>
    <xf numFmtId="3" fontId="2" fillId="4" borderId="19" xfId="6" applyNumberFormat="1" applyFont="1" applyFill="1" applyBorder="1" applyAlignment="1">
      <alignment horizontal="center" vertical="center" wrapText="1"/>
    </xf>
    <xf numFmtId="3" fontId="2" fillId="4" borderId="37" xfId="6" applyNumberFormat="1" applyFont="1" applyFill="1" applyBorder="1" applyAlignment="1">
      <alignment horizontal="center" vertical="center" wrapText="1"/>
    </xf>
    <xf numFmtId="3" fontId="2" fillId="4" borderId="30" xfId="6" applyNumberFormat="1" applyFont="1" applyFill="1" applyBorder="1" applyAlignment="1">
      <alignment horizontal="center" vertical="center" wrapText="1"/>
    </xf>
    <xf numFmtId="3" fontId="2" fillId="4" borderId="38" xfId="6" applyNumberFormat="1" applyFont="1" applyFill="1" applyBorder="1" applyAlignment="1">
      <alignment horizontal="center" vertical="center" wrapText="1"/>
    </xf>
    <xf numFmtId="3" fontId="2" fillId="4" borderId="31" xfId="6" applyNumberFormat="1" applyFont="1" applyFill="1" applyBorder="1" applyAlignment="1">
      <alignment horizontal="center" vertical="center" wrapText="1"/>
    </xf>
    <xf numFmtId="3" fontId="2" fillId="4" borderId="75" xfId="6" applyNumberFormat="1" applyFont="1" applyFill="1" applyBorder="1" applyAlignment="1">
      <alignment horizontal="center" vertical="center" wrapText="1"/>
    </xf>
    <xf numFmtId="0" fontId="32" fillId="0" borderId="0" xfId="3" applyAlignment="1">
      <alignment horizontal="left"/>
    </xf>
    <xf numFmtId="0" fontId="39" fillId="0" borderId="0" xfId="3" applyFont="1" applyAlignment="1"/>
    <xf numFmtId="0" fontId="5" fillId="4" borderId="80" xfId="0" applyFont="1" applyFill="1" applyBorder="1" applyAlignment="1">
      <alignment horizontal="center" vertical="top"/>
    </xf>
    <xf numFmtId="3" fontId="2" fillId="4" borderId="87" xfId="6" applyNumberFormat="1" applyFont="1" applyFill="1" applyBorder="1" applyAlignment="1">
      <alignment horizontal="left" wrapText="1"/>
    </xf>
    <xf numFmtId="3" fontId="2" fillId="4" borderId="86" xfId="6" applyNumberFormat="1" applyFont="1" applyFill="1" applyBorder="1" applyAlignment="1">
      <alignment horizontal="left" wrapText="1"/>
    </xf>
    <xf numFmtId="3" fontId="2" fillId="4" borderId="11" xfId="6" applyNumberFormat="1" applyFont="1" applyFill="1" applyBorder="1" applyAlignment="1">
      <alignment horizontal="center" vertical="center" wrapText="1"/>
    </xf>
    <xf numFmtId="3" fontId="2" fillId="4" borderId="4" xfId="6" applyNumberFormat="1" applyFont="1" applyFill="1" applyBorder="1" applyAlignment="1">
      <alignment horizontal="center" vertical="center" wrapText="1"/>
    </xf>
    <xf numFmtId="3" fontId="2" fillId="4" borderId="8" xfId="6" applyNumberFormat="1" applyFont="1" applyFill="1" applyBorder="1" applyAlignment="1">
      <alignment horizontal="center" vertical="center" wrapText="1"/>
    </xf>
  </cellXfs>
  <cellStyles count="9">
    <cellStyle name="Komma" xfId="1" builtinId="3"/>
    <cellStyle name="Komma 2" xfId="2" xr:uid="{4509D230-2908-4153-A1D9-E2368FD175D1}"/>
    <cellStyle name="Link" xfId="3" builtinId="8"/>
    <cellStyle name="Prozent 2" xfId="4" xr:uid="{C6028DF3-5813-440F-9533-55D655D8AEE5}"/>
    <cellStyle name="Standard" xfId="0" builtinId="0"/>
    <cellStyle name="Standard 2" xfId="5" xr:uid="{FAFA3111-EABC-4E17-A385-F5159469860C}"/>
    <cellStyle name="Standard 2 2" xfId="6" xr:uid="{C184F122-321B-4DA8-8860-E4C935EA00D9}"/>
    <cellStyle name="Standard 3" xfId="7" xr:uid="{3E8982BF-CA64-4E26-A0DA-2F7392E64024}"/>
    <cellStyle name="Standard 4" xfId="8" xr:uid="{49B19DF1-81DC-4EBF-828E-9ED5F8DABBB4}"/>
  </cellStyles>
  <dxfs count="1002">
    <dxf>
      <numFmt numFmtId="13" formatCode="0%"/>
    </dxf>
    <dxf>
      <numFmt numFmtId="13" formatCode="0%"/>
    </dxf>
    <dxf>
      <numFmt numFmtId="170" formatCode="\-"/>
    </dxf>
    <dxf>
      <numFmt numFmtId="170" formatCode="\-"/>
    </dxf>
    <dxf>
      <numFmt numFmtId="170" formatCode="\-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3" formatCode="0%"/>
    </dxf>
    <dxf>
      <numFmt numFmtId="170" formatCode="\-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70" formatCode="\-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70" formatCode="\-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70" formatCode="\-"/>
    </dxf>
    <dxf>
      <numFmt numFmtId="13" formatCode="0%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70" formatCode="\-"/>
    </dxf>
    <dxf>
      <numFmt numFmtId="13" formatCode="0%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3" formatCode="0%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70" formatCode="\-"/>
    </dxf>
    <dxf>
      <numFmt numFmtId="170" formatCode="\-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3" formatCode="0%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3" formatCode="0%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70" formatCode="\-"/>
    </dxf>
    <dxf>
      <numFmt numFmtId="170" formatCode="\-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70" formatCode="\-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70" formatCode="\-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70" formatCode="\-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70" formatCode="\-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70" formatCode="\-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70" formatCode="\-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70" formatCode="\-"/>
    </dxf>
    <dxf>
      <numFmt numFmtId="170" formatCode="\-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70" formatCode="\-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70" formatCode="\-"/>
    </dxf>
    <dxf>
      <numFmt numFmtId="170" formatCode="\-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70" formatCode="\-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70" formatCode="\-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3" formatCode="0%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3" formatCode="0%"/>
    </dxf>
    <dxf>
      <numFmt numFmtId="170" formatCode="\-"/>
    </dxf>
    <dxf>
      <numFmt numFmtId="170" formatCode="\-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theme" Target="theme/theme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calcChain" Target="calcChain.xml"/><Relationship Id="rId5" Type="http://schemas.openxmlformats.org/officeDocument/2006/relationships/worksheet" Target="worksheets/sheet5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styles" Target="style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hyperlink" Target="http://dx.doi.org/10.4232/1.14582" TargetMode="External"/><Relationship Id="rId2" Type="http://schemas.openxmlformats.org/officeDocument/2006/relationships/hyperlink" Target="http://dx.doi.org/10.4232/1.14582" TargetMode="External"/><Relationship Id="rId1" Type="http://schemas.openxmlformats.org/officeDocument/2006/relationships/hyperlink" Target="https://creativecommons.org/licenses/by-sa/4.0/deed.de" TargetMode="External"/><Relationship Id="rId4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hyperlink" Target="http://dx.doi.org/10.4232/1.14582" TargetMode="External"/><Relationship Id="rId2" Type="http://schemas.openxmlformats.org/officeDocument/2006/relationships/hyperlink" Target="http://dx.doi.org/10.4232/1.14582" TargetMode="External"/><Relationship Id="rId1" Type="http://schemas.openxmlformats.org/officeDocument/2006/relationships/hyperlink" Target="https://creativecommons.org/licenses/by-sa/4.0/deed.de" TargetMode="External"/><Relationship Id="rId4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hyperlink" Target="http://dx.doi.org/10.4232/1.14582" TargetMode="External"/><Relationship Id="rId2" Type="http://schemas.openxmlformats.org/officeDocument/2006/relationships/hyperlink" Target="http://dx.doi.org/10.4232/1.14582" TargetMode="External"/><Relationship Id="rId1" Type="http://schemas.openxmlformats.org/officeDocument/2006/relationships/hyperlink" Target="https://creativecommons.org/licenses/by-sa/4.0/deed.de" TargetMode="External"/><Relationship Id="rId5" Type="http://schemas.openxmlformats.org/officeDocument/2006/relationships/vmlDrawing" Target="../drawings/vmlDrawing1.vml"/><Relationship Id="rId4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hyperlink" Target="http://dx.doi.org/10.4232/1.14582" TargetMode="External"/><Relationship Id="rId2" Type="http://schemas.openxmlformats.org/officeDocument/2006/relationships/hyperlink" Target="http://dx.doi.org/10.4232/1.14582" TargetMode="External"/><Relationship Id="rId1" Type="http://schemas.openxmlformats.org/officeDocument/2006/relationships/hyperlink" Target="https://creativecommons.org/licenses/by-sa/4.0/deed.de" TargetMode="External"/><Relationship Id="rId5" Type="http://schemas.openxmlformats.org/officeDocument/2006/relationships/vmlDrawing" Target="../drawings/vmlDrawing2.vml"/><Relationship Id="rId4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hyperlink" Target="http://dx.doi.org/10.4232/1.14582" TargetMode="External"/><Relationship Id="rId2" Type="http://schemas.openxmlformats.org/officeDocument/2006/relationships/hyperlink" Target="http://dx.doi.org/10.4232/1.14582" TargetMode="External"/><Relationship Id="rId1" Type="http://schemas.openxmlformats.org/officeDocument/2006/relationships/hyperlink" Target="https://creativecommons.org/licenses/by-sa/4.0/deed.de" TargetMode="External"/><Relationship Id="rId5" Type="http://schemas.openxmlformats.org/officeDocument/2006/relationships/vmlDrawing" Target="../drawings/vmlDrawing3.vml"/><Relationship Id="rId4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hyperlink" Target="http://dx.doi.org/10.4232/1.14582" TargetMode="External"/><Relationship Id="rId2" Type="http://schemas.openxmlformats.org/officeDocument/2006/relationships/hyperlink" Target="http://dx.doi.org/10.4232/1.14582" TargetMode="External"/><Relationship Id="rId1" Type="http://schemas.openxmlformats.org/officeDocument/2006/relationships/hyperlink" Target="https://creativecommons.org/licenses/by-sa/4.0/deed.de" TargetMode="External"/><Relationship Id="rId4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hyperlink" Target="http://dx.doi.org/10.4232/1.14582" TargetMode="External"/><Relationship Id="rId2" Type="http://schemas.openxmlformats.org/officeDocument/2006/relationships/hyperlink" Target="http://dx.doi.org/10.4232/1.14582" TargetMode="External"/><Relationship Id="rId1" Type="http://schemas.openxmlformats.org/officeDocument/2006/relationships/hyperlink" Target="https://creativecommons.org/licenses/by-sa/4.0/deed.de" TargetMode="External"/><Relationship Id="rId4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4.vml"/><Relationship Id="rId3" Type="http://schemas.openxmlformats.org/officeDocument/2006/relationships/hyperlink" Target="http://dx.doi.org/10.4232/1.14582" TargetMode="External"/><Relationship Id="rId7" Type="http://schemas.openxmlformats.org/officeDocument/2006/relationships/printerSettings" Target="../printerSettings/printerSettings17.bin"/><Relationship Id="rId2" Type="http://schemas.openxmlformats.org/officeDocument/2006/relationships/hyperlink" Target="https://creativecommons.org/licenses/by-sa/4.0/deed.de" TargetMode="External"/><Relationship Id="rId1" Type="http://schemas.openxmlformats.org/officeDocument/2006/relationships/hyperlink" Target="https://creativecommons.org/licenses/by-sa/4.0/deed.de" TargetMode="External"/><Relationship Id="rId6" Type="http://schemas.openxmlformats.org/officeDocument/2006/relationships/hyperlink" Target="http://dx.doi.org/10.4232/1.14582" TargetMode="External"/><Relationship Id="rId5" Type="http://schemas.openxmlformats.org/officeDocument/2006/relationships/hyperlink" Target="http://dx.doi.org/10.4232/1.14582" TargetMode="External"/><Relationship Id="rId4" Type="http://schemas.openxmlformats.org/officeDocument/2006/relationships/hyperlink" Target="http://dx.doi.org/10.4232/1.14582" TargetMode="Externa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hyperlink" Target="http://dx.doi.org/10.4232/1.14582" TargetMode="External"/><Relationship Id="rId2" Type="http://schemas.openxmlformats.org/officeDocument/2006/relationships/hyperlink" Target="http://dx.doi.org/10.4232/1.14582" TargetMode="External"/><Relationship Id="rId1" Type="http://schemas.openxmlformats.org/officeDocument/2006/relationships/hyperlink" Target="https://creativecommons.org/licenses/by-sa/4.0/deed.de" TargetMode="External"/><Relationship Id="rId4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5.vml"/><Relationship Id="rId3" Type="http://schemas.openxmlformats.org/officeDocument/2006/relationships/hyperlink" Target="http://dx.doi.org/10.4232/1.14582" TargetMode="External"/><Relationship Id="rId7" Type="http://schemas.openxmlformats.org/officeDocument/2006/relationships/printerSettings" Target="../printerSettings/printerSettings19.bin"/><Relationship Id="rId2" Type="http://schemas.openxmlformats.org/officeDocument/2006/relationships/hyperlink" Target="https://creativecommons.org/licenses/by-sa/4.0/deed.de" TargetMode="External"/><Relationship Id="rId1" Type="http://schemas.openxmlformats.org/officeDocument/2006/relationships/hyperlink" Target="https://creativecommons.org/licenses/by-sa/4.0/deed.de" TargetMode="External"/><Relationship Id="rId6" Type="http://schemas.openxmlformats.org/officeDocument/2006/relationships/hyperlink" Target="http://dx.doi.org/10.4232/1.14582" TargetMode="External"/><Relationship Id="rId5" Type="http://schemas.openxmlformats.org/officeDocument/2006/relationships/hyperlink" Target="http://dx.doi.org/10.4232/1.14582" TargetMode="External"/><Relationship Id="rId4" Type="http://schemas.openxmlformats.org/officeDocument/2006/relationships/hyperlink" Target="http://dx.doi.org/10.4232/1.14582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dx.doi.org/10.4232/1.14582" TargetMode="External"/><Relationship Id="rId1" Type="http://schemas.openxmlformats.org/officeDocument/2006/relationships/hyperlink" Target="https://www.die-bonn.de/weiterbildung/statistik/vhs-statistik/Versionhistorie" TargetMode="External"/></Relationships>
</file>

<file path=xl/worksheets/_rels/sheet20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6.vml"/><Relationship Id="rId3" Type="http://schemas.openxmlformats.org/officeDocument/2006/relationships/hyperlink" Target="http://dx.doi.org/10.4232/1.14582" TargetMode="External"/><Relationship Id="rId7" Type="http://schemas.openxmlformats.org/officeDocument/2006/relationships/printerSettings" Target="../printerSettings/printerSettings20.bin"/><Relationship Id="rId2" Type="http://schemas.openxmlformats.org/officeDocument/2006/relationships/hyperlink" Target="https://creativecommons.org/licenses/by-sa/4.0/deed.de" TargetMode="External"/><Relationship Id="rId1" Type="http://schemas.openxmlformats.org/officeDocument/2006/relationships/hyperlink" Target="https://creativecommons.org/licenses/by-sa/4.0/deed.de" TargetMode="External"/><Relationship Id="rId6" Type="http://schemas.openxmlformats.org/officeDocument/2006/relationships/hyperlink" Target="http://dx.doi.org/10.4232/1.14582" TargetMode="External"/><Relationship Id="rId5" Type="http://schemas.openxmlformats.org/officeDocument/2006/relationships/hyperlink" Target="http://dx.doi.org/10.4232/1.14582" TargetMode="External"/><Relationship Id="rId4" Type="http://schemas.openxmlformats.org/officeDocument/2006/relationships/hyperlink" Target="http://dx.doi.org/10.4232/1.14582" TargetMode="External"/></Relationships>
</file>

<file path=xl/worksheets/_rels/sheet21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7.vml"/><Relationship Id="rId3" Type="http://schemas.openxmlformats.org/officeDocument/2006/relationships/hyperlink" Target="http://dx.doi.org/10.4232/1.14582" TargetMode="External"/><Relationship Id="rId7" Type="http://schemas.openxmlformats.org/officeDocument/2006/relationships/printerSettings" Target="../printerSettings/printerSettings21.bin"/><Relationship Id="rId2" Type="http://schemas.openxmlformats.org/officeDocument/2006/relationships/hyperlink" Target="https://creativecommons.org/licenses/by-sa/4.0/deed.de" TargetMode="External"/><Relationship Id="rId1" Type="http://schemas.openxmlformats.org/officeDocument/2006/relationships/hyperlink" Target="https://creativecommons.org/licenses/by-sa/4.0/deed.de" TargetMode="External"/><Relationship Id="rId6" Type="http://schemas.openxmlformats.org/officeDocument/2006/relationships/hyperlink" Target="http://dx.doi.org/10.4232/1.14582" TargetMode="External"/><Relationship Id="rId5" Type="http://schemas.openxmlformats.org/officeDocument/2006/relationships/hyperlink" Target="http://dx.doi.org/10.4232/1.14582" TargetMode="External"/><Relationship Id="rId4" Type="http://schemas.openxmlformats.org/officeDocument/2006/relationships/hyperlink" Target="http://dx.doi.org/10.4232/1.14582" TargetMode="External"/></Relationships>
</file>

<file path=xl/worksheets/_rels/sheet22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8.vml"/><Relationship Id="rId3" Type="http://schemas.openxmlformats.org/officeDocument/2006/relationships/hyperlink" Target="http://dx.doi.org/10.4232/1.14582" TargetMode="External"/><Relationship Id="rId7" Type="http://schemas.openxmlformats.org/officeDocument/2006/relationships/printerSettings" Target="../printerSettings/printerSettings22.bin"/><Relationship Id="rId2" Type="http://schemas.openxmlformats.org/officeDocument/2006/relationships/hyperlink" Target="https://creativecommons.org/licenses/by-sa/4.0/deed.de" TargetMode="External"/><Relationship Id="rId1" Type="http://schemas.openxmlformats.org/officeDocument/2006/relationships/hyperlink" Target="https://creativecommons.org/licenses/by-sa/4.0/deed.de" TargetMode="External"/><Relationship Id="rId6" Type="http://schemas.openxmlformats.org/officeDocument/2006/relationships/hyperlink" Target="http://dx.doi.org/10.4232/1.14582" TargetMode="External"/><Relationship Id="rId5" Type="http://schemas.openxmlformats.org/officeDocument/2006/relationships/hyperlink" Target="http://dx.doi.org/10.4232/1.14582" TargetMode="External"/><Relationship Id="rId4" Type="http://schemas.openxmlformats.org/officeDocument/2006/relationships/hyperlink" Target="http://dx.doi.org/10.4232/1.14582" TargetMode="External"/></Relationships>
</file>

<file path=xl/worksheets/_rels/sheet23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9.vml"/><Relationship Id="rId3" Type="http://schemas.openxmlformats.org/officeDocument/2006/relationships/hyperlink" Target="http://dx.doi.org/10.4232/1.14582" TargetMode="External"/><Relationship Id="rId7" Type="http://schemas.openxmlformats.org/officeDocument/2006/relationships/printerSettings" Target="../printerSettings/printerSettings23.bin"/><Relationship Id="rId2" Type="http://schemas.openxmlformats.org/officeDocument/2006/relationships/hyperlink" Target="https://creativecommons.org/licenses/by-sa/4.0/deed.de" TargetMode="External"/><Relationship Id="rId1" Type="http://schemas.openxmlformats.org/officeDocument/2006/relationships/hyperlink" Target="https://creativecommons.org/licenses/by-sa/4.0/deed.de" TargetMode="External"/><Relationship Id="rId6" Type="http://schemas.openxmlformats.org/officeDocument/2006/relationships/hyperlink" Target="http://dx.doi.org/10.4232/1.14582" TargetMode="External"/><Relationship Id="rId5" Type="http://schemas.openxmlformats.org/officeDocument/2006/relationships/hyperlink" Target="http://dx.doi.org/10.4232/1.14582" TargetMode="External"/><Relationship Id="rId4" Type="http://schemas.openxmlformats.org/officeDocument/2006/relationships/hyperlink" Target="http://dx.doi.org/10.4232/1.14582" TargetMode="External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hyperlink" Target="http://dx.doi.org/10.4232/1.14582" TargetMode="External"/><Relationship Id="rId2" Type="http://schemas.openxmlformats.org/officeDocument/2006/relationships/hyperlink" Target="http://dx.doi.org/10.4232/1.14582" TargetMode="External"/><Relationship Id="rId1" Type="http://schemas.openxmlformats.org/officeDocument/2006/relationships/hyperlink" Target="https://creativecommons.org/licenses/by-sa/4.0/deed.de" TargetMode="External"/><Relationship Id="rId5" Type="http://schemas.openxmlformats.org/officeDocument/2006/relationships/vmlDrawing" Target="../drawings/vmlDrawing10.vml"/><Relationship Id="rId4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hyperlink" Target="http://dx.doi.org/10.4232/1.14582" TargetMode="External"/><Relationship Id="rId2" Type="http://schemas.openxmlformats.org/officeDocument/2006/relationships/hyperlink" Target="http://dx.doi.org/10.4232/1.14582" TargetMode="External"/><Relationship Id="rId1" Type="http://schemas.openxmlformats.org/officeDocument/2006/relationships/hyperlink" Target="https://creativecommons.org/licenses/by-sa/4.0/deed.de" TargetMode="External"/><Relationship Id="rId4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hyperlink" Target="http://dx.doi.org/10.4232/1.14582" TargetMode="External"/><Relationship Id="rId2" Type="http://schemas.openxmlformats.org/officeDocument/2006/relationships/hyperlink" Target="http://dx.doi.org/10.4232/1.14582" TargetMode="External"/><Relationship Id="rId1" Type="http://schemas.openxmlformats.org/officeDocument/2006/relationships/hyperlink" Target="https://creativecommons.org/licenses/by-sa/4.0/deed.de" TargetMode="External"/><Relationship Id="rId5" Type="http://schemas.openxmlformats.org/officeDocument/2006/relationships/vmlDrawing" Target="../drawings/vmlDrawing11.vml"/><Relationship Id="rId4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8" Type="http://schemas.openxmlformats.org/officeDocument/2006/relationships/hyperlink" Target="http://dx.doi.org/10.4232/1.14582" TargetMode="External"/><Relationship Id="rId3" Type="http://schemas.openxmlformats.org/officeDocument/2006/relationships/hyperlink" Target="https://creativecommons.org/licenses/by-sa/4.0/deed.de" TargetMode="External"/><Relationship Id="rId7" Type="http://schemas.openxmlformats.org/officeDocument/2006/relationships/hyperlink" Target="http://dx.doi.org/10.4232/1.14582" TargetMode="External"/><Relationship Id="rId2" Type="http://schemas.openxmlformats.org/officeDocument/2006/relationships/hyperlink" Target="https://creativecommons.org/licenses/by-sa/4.0/deed.de" TargetMode="External"/><Relationship Id="rId1" Type="http://schemas.openxmlformats.org/officeDocument/2006/relationships/hyperlink" Target="https://creativecommons.org/licenses/by-sa/4.0/deed.de" TargetMode="External"/><Relationship Id="rId6" Type="http://schemas.openxmlformats.org/officeDocument/2006/relationships/hyperlink" Target="http://dx.doi.org/10.4232/1.14582" TargetMode="External"/><Relationship Id="rId11" Type="http://schemas.openxmlformats.org/officeDocument/2006/relationships/vmlDrawing" Target="../drawings/vmlDrawing12.vml"/><Relationship Id="rId5" Type="http://schemas.openxmlformats.org/officeDocument/2006/relationships/hyperlink" Target="http://dx.doi.org/10.4232/1.14582" TargetMode="External"/><Relationship Id="rId10" Type="http://schemas.openxmlformats.org/officeDocument/2006/relationships/printerSettings" Target="../printerSettings/printerSettings27.bin"/><Relationship Id="rId4" Type="http://schemas.openxmlformats.org/officeDocument/2006/relationships/hyperlink" Target="http://dx.doi.org/10.4232/1.14582" TargetMode="External"/><Relationship Id="rId9" Type="http://schemas.openxmlformats.org/officeDocument/2006/relationships/hyperlink" Target="http://dx.doi.org/10.4232/1.14582" TargetMode="External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hyperlink" Target="http://dx.doi.org/10.4232/1.14582" TargetMode="External"/><Relationship Id="rId2" Type="http://schemas.openxmlformats.org/officeDocument/2006/relationships/hyperlink" Target="http://dx.doi.org/10.4232/1.14582" TargetMode="External"/><Relationship Id="rId1" Type="http://schemas.openxmlformats.org/officeDocument/2006/relationships/hyperlink" Target="https://creativecommons.org/licenses/by-sa/4.0/deed.de" TargetMode="External"/><Relationship Id="rId5" Type="http://schemas.openxmlformats.org/officeDocument/2006/relationships/vmlDrawing" Target="../drawings/vmlDrawing13.vml"/><Relationship Id="rId4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14.vml"/><Relationship Id="rId3" Type="http://schemas.openxmlformats.org/officeDocument/2006/relationships/hyperlink" Target="http://dx.doi.org/10.4232/1.14582" TargetMode="External"/><Relationship Id="rId7" Type="http://schemas.openxmlformats.org/officeDocument/2006/relationships/printerSettings" Target="../printerSettings/printerSettings29.bin"/><Relationship Id="rId2" Type="http://schemas.openxmlformats.org/officeDocument/2006/relationships/hyperlink" Target="https://creativecommons.org/licenses/by-sa/4.0/deed.de" TargetMode="External"/><Relationship Id="rId1" Type="http://schemas.openxmlformats.org/officeDocument/2006/relationships/hyperlink" Target="https://creativecommons.org/licenses/by-sa/4.0/deed.de" TargetMode="External"/><Relationship Id="rId6" Type="http://schemas.openxmlformats.org/officeDocument/2006/relationships/hyperlink" Target="http://dx.doi.org/10.4232/1.14582" TargetMode="External"/><Relationship Id="rId5" Type="http://schemas.openxmlformats.org/officeDocument/2006/relationships/hyperlink" Target="http://dx.doi.org/10.4232/1.14582" TargetMode="External"/><Relationship Id="rId4" Type="http://schemas.openxmlformats.org/officeDocument/2006/relationships/hyperlink" Target="http://dx.doi.org/10.4232/1.14582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8" Type="http://schemas.openxmlformats.org/officeDocument/2006/relationships/hyperlink" Target="http://dx.doi.org/10.4232/1.14582" TargetMode="External"/><Relationship Id="rId13" Type="http://schemas.openxmlformats.org/officeDocument/2006/relationships/printerSettings" Target="../printerSettings/printerSettings30.bin"/><Relationship Id="rId3" Type="http://schemas.openxmlformats.org/officeDocument/2006/relationships/hyperlink" Target="https://creativecommons.org/licenses/by-sa/4.0/deed.de" TargetMode="External"/><Relationship Id="rId7" Type="http://schemas.openxmlformats.org/officeDocument/2006/relationships/hyperlink" Target="http://dx.doi.org/10.4232/1.14582" TargetMode="External"/><Relationship Id="rId12" Type="http://schemas.openxmlformats.org/officeDocument/2006/relationships/hyperlink" Target="http://dx.doi.org/10.4232/1.14582" TargetMode="External"/><Relationship Id="rId2" Type="http://schemas.openxmlformats.org/officeDocument/2006/relationships/hyperlink" Target="https://creativecommons.org/licenses/by-sa/4.0/deed.de" TargetMode="External"/><Relationship Id="rId1" Type="http://schemas.openxmlformats.org/officeDocument/2006/relationships/hyperlink" Target="https://creativecommons.org/licenses/by-sa/4.0/deed.de" TargetMode="External"/><Relationship Id="rId6" Type="http://schemas.openxmlformats.org/officeDocument/2006/relationships/hyperlink" Target="http://dx.doi.org/10.4232/1.14582" TargetMode="External"/><Relationship Id="rId11" Type="http://schemas.openxmlformats.org/officeDocument/2006/relationships/hyperlink" Target="http://dx.doi.org/10.4232/1.14582" TargetMode="External"/><Relationship Id="rId5" Type="http://schemas.openxmlformats.org/officeDocument/2006/relationships/hyperlink" Target="http://dx.doi.org/10.4232/1.14582" TargetMode="External"/><Relationship Id="rId10" Type="http://schemas.openxmlformats.org/officeDocument/2006/relationships/hyperlink" Target="http://dx.doi.org/10.4232/1.14582" TargetMode="External"/><Relationship Id="rId4" Type="http://schemas.openxmlformats.org/officeDocument/2006/relationships/hyperlink" Target="https://creativecommons.org/licenses/by-sa/4.0/deed.de" TargetMode="External"/><Relationship Id="rId9" Type="http://schemas.openxmlformats.org/officeDocument/2006/relationships/hyperlink" Target="http://dx.doi.org/10.4232/1.14582" TargetMode="External"/><Relationship Id="rId14" Type="http://schemas.openxmlformats.org/officeDocument/2006/relationships/vmlDrawing" Target="../drawings/vmlDrawing15.vml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hyperlink" Target="http://dx.doi.org/10.4232/1.14582" TargetMode="External"/><Relationship Id="rId2" Type="http://schemas.openxmlformats.org/officeDocument/2006/relationships/hyperlink" Target="http://dx.doi.org/10.4232/1.14582" TargetMode="External"/><Relationship Id="rId1" Type="http://schemas.openxmlformats.org/officeDocument/2006/relationships/hyperlink" Target="https://creativecommons.org/licenses/by-sa/4.0/deed.de" TargetMode="External"/><Relationship Id="rId4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16.vml"/><Relationship Id="rId3" Type="http://schemas.openxmlformats.org/officeDocument/2006/relationships/hyperlink" Target="http://dx.doi.org/10.4232/1.14582" TargetMode="External"/><Relationship Id="rId7" Type="http://schemas.openxmlformats.org/officeDocument/2006/relationships/printerSettings" Target="../printerSettings/printerSettings32.bin"/><Relationship Id="rId2" Type="http://schemas.openxmlformats.org/officeDocument/2006/relationships/hyperlink" Target="https://creativecommons.org/licenses/by-sa/4.0/deed.de" TargetMode="External"/><Relationship Id="rId1" Type="http://schemas.openxmlformats.org/officeDocument/2006/relationships/hyperlink" Target="https://creativecommons.org/licenses/by-sa/4.0/deed.de" TargetMode="External"/><Relationship Id="rId6" Type="http://schemas.openxmlformats.org/officeDocument/2006/relationships/hyperlink" Target="http://dx.doi.org/10.4232/1.14582" TargetMode="External"/><Relationship Id="rId5" Type="http://schemas.openxmlformats.org/officeDocument/2006/relationships/hyperlink" Target="http://dx.doi.org/10.4232/1.14582" TargetMode="External"/><Relationship Id="rId4" Type="http://schemas.openxmlformats.org/officeDocument/2006/relationships/hyperlink" Target="http://dx.doi.org/10.4232/1.14582" TargetMode="External"/></Relationships>
</file>

<file path=xl/worksheets/_rels/sheet33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17.vml"/><Relationship Id="rId3" Type="http://schemas.openxmlformats.org/officeDocument/2006/relationships/hyperlink" Target="http://dx.doi.org/10.4232/1.14582" TargetMode="External"/><Relationship Id="rId7" Type="http://schemas.openxmlformats.org/officeDocument/2006/relationships/printerSettings" Target="../printerSettings/printerSettings33.bin"/><Relationship Id="rId2" Type="http://schemas.openxmlformats.org/officeDocument/2006/relationships/hyperlink" Target="https://creativecommons.org/licenses/by-sa/4.0/deed.de" TargetMode="External"/><Relationship Id="rId1" Type="http://schemas.openxmlformats.org/officeDocument/2006/relationships/hyperlink" Target="https://creativecommons.org/licenses/by-sa/4.0/deed.de" TargetMode="External"/><Relationship Id="rId6" Type="http://schemas.openxmlformats.org/officeDocument/2006/relationships/hyperlink" Target="http://dx.doi.org/10.4232/1.14582" TargetMode="External"/><Relationship Id="rId5" Type="http://schemas.openxmlformats.org/officeDocument/2006/relationships/hyperlink" Target="http://dx.doi.org/10.4232/1.14582" TargetMode="External"/><Relationship Id="rId4" Type="http://schemas.openxmlformats.org/officeDocument/2006/relationships/hyperlink" Target="http://dx.doi.org/10.4232/1.14582" TargetMode="External"/></Relationships>
</file>

<file path=xl/worksheets/_rels/sheet34.xml.rels><?xml version="1.0" encoding="UTF-8" standalone="yes"?>
<Relationships xmlns="http://schemas.openxmlformats.org/package/2006/relationships"><Relationship Id="rId3" Type="http://schemas.openxmlformats.org/officeDocument/2006/relationships/hyperlink" Target="http://dx.doi.org/10.4232/1.14582" TargetMode="External"/><Relationship Id="rId2" Type="http://schemas.openxmlformats.org/officeDocument/2006/relationships/hyperlink" Target="http://dx.doi.org/10.4232/1.14582" TargetMode="External"/><Relationship Id="rId1" Type="http://schemas.openxmlformats.org/officeDocument/2006/relationships/hyperlink" Target="https://creativecommons.org/licenses/by-sa/4.0/deed.de" TargetMode="External"/><Relationship Id="rId4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18.vml"/><Relationship Id="rId3" Type="http://schemas.openxmlformats.org/officeDocument/2006/relationships/hyperlink" Target="http://dx.doi.org/10.4232/1.14582" TargetMode="External"/><Relationship Id="rId7" Type="http://schemas.openxmlformats.org/officeDocument/2006/relationships/printerSettings" Target="../printerSettings/printerSettings35.bin"/><Relationship Id="rId2" Type="http://schemas.openxmlformats.org/officeDocument/2006/relationships/hyperlink" Target="https://creativecommons.org/licenses/by-sa/4.0/deed.de" TargetMode="External"/><Relationship Id="rId1" Type="http://schemas.openxmlformats.org/officeDocument/2006/relationships/hyperlink" Target="https://creativecommons.org/licenses/by-sa/4.0/deed.de" TargetMode="External"/><Relationship Id="rId6" Type="http://schemas.openxmlformats.org/officeDocument/2006/relationships/hyperlink" Target="http://dx.doi.org/10.4232/1.14582" TargetMode="External"/><Relationship Id="rId5" Type="http://schemas.openxmlformats.org/officeDocument/2006/relationships/hyperlink" Target="http://dx.doi.org/10.4232/1.14582" TargetMode="External"/><Relationship Id="rId4" Type="http://schemas.openxmlformats.org/officeDocument/2006/relationships/hyperlink" Target="http://dx.doi.org/10.4232/1.14582" TargetMode="External"/></Relationships>
</file>

<file path=xl/worksheets/_rels/sheet36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19.vml"/><Relationship Id="rId3" Type="http://schemas.openxmlformats.org/officeDocument/2006/relationships/hyperlink" Target="http://dx.doi.org/10.4232/1.14582" TargetMode="External"/><Relationship Id="rId7" Type="http://schemas.openxmlformats.org/officeDocument/2006/relationships/printerSettings" Target="../printerSettings/printerSettings36.bin"/><Relationship Id="rId2" Type="http://schemas.openxmlformats.org/officeDocument/2006/relationships/hyperlink" Target="https://creativecommons.org/licenses/by-sa/4.0/deed.de" TargetMode="External"/><Relationship Id="rId1" Type="http://schemas.openxmlformats.org/officeDocument/2006/relationships/hyperlink" Target="https://creativecommons.org/licenses/by-sa/4.0/deed.de" TargetMode="External"/><Relationship Id="rId6" Type="http://schemas.openxmlformats.org/officeDocument/2006/relationships/hyperlink" Target="http://dx.doi.org/10.4232/1.14582" TargetMode="External"/><Relationship Id="rId5" Type="http://schemas.openxmlformats.org/officeDocument/2006/relationships/hyperlink" Target="http://dx.doi.org/10.4232/1.14582" TargetMode="External"/><Relationship Id="rId4" Type="http://schemas.openxmlformats.org/officeDocument/2006/relationships/hyperlink" Target="http://dx.doi.org/10.4232/1.14582" TargetMode="External"/></Relationships>
</file>

<file path=xl/worksheets/_rels/sheet37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20.vml"/><Relationship Id="rId3" Type="http://schemas.openxmlformats.org/officeDocument/2006/relationships/hyperlink" Target="http://dx.doi.org/10.4232/1.14582" TargetMode="External"/><Relationship Id="rId7" Type="http://schemas.openxmlformats.org/officeDocument/2006/relationships/printerSettings" Target="../printerSettings/printerSettings37.bin"/><Relationship Id="rId2" Type="http://schemas.openxmlformats.org/officeDocument/2006/relationships/hyperlink" Target="https://creativecommons.org/licenses/by-sa/4.0/deed.de" TargetMode="External"/><Relationship Id="rId1" Type="http://schemas.openxmlformats.org/officeDocument/2006/relationships/hyperlink" Target="https://creativecommons.org/licenses/by-sa/4.0/deed.de" TargetMode="External"/><Relationship Id="rId6" Type="http://schemas.openxmlformats.org/officeDocument/2006/relationships/hyperlink" Target="http://dx.doi.org/10.4232/1.14582" TargetMode="External"/><Relationship Id="rId5" Type="http://schemas.openxmlformats.org/officeDocument/2006/relationships/hyperlink" Target="http://dx.doi.org/10.4232/1.14582" TargetMode="External"/><Relationship Id="rId4" Type="http://schemas.openxmlformats.org/officeDocument/2006/relationships/hyperlink" Target="http://dx.doi.org/10.4232/1.14582" TargetMode="External"/></Relationships>
</file>

<file path=xl/worksheets/_rels/sheet38.xml.rels><?xml version="1.0" encoding="UTF-8" standalone="yes"?>
<Relationships xmlns="http://schemas.openxmlformats.org/package/2006/relationships"><Relationship Id="rId3" Type="http://schemas.openxmlformats.org/officeDocument/2006/relationships/hyperlink" Target="http://dx.doi.org/10.4232/1.14582" TargetMode="External"/><Relationship Id="rId7" Type="http://schemas.openxmlformats.org/officeDocument/2006/relationships/printerSettings" Target="../printerSettings/printerSettings38.bin"/><Relationship Id="rId2" Type="http://schemas.openxmlformats.org/officeDocument/2006/relationships/hyperlink" Target="https://creativecommons.org/licenses/by-sa/4.0/deed.de" TargetMode="External"/><Relationship Id="rId1" Type="http://schemas.openxmlformats.org/officeDocument/2006/relationships/hyperlink" Target="https://creativecommons.org/licenses/by-sa/4.0/deed.de" TargetMode="External"/><Relationship Id="rId6" Type="http://schemas.openxmlformats.org/officeDocument/2006/relationships/hyperlink" Target="http://dx.doi.org/10.4232/1.14582" TargetMode="External"/><Relationship Id="rId5" Type="http://schemas.openxmlformats.org/officeDocument/2006/relationships/hyperlink" Target="http://dx.doi.org/10.4232/1.14582" TargetMode="External"/><Relationship Id="rId4" Type="http://schemas.openxmlformats.org/officeDocument/2006/relationships/hyperlink" Target="http://dx.doi.org/10.4232/1.14582" TargetMode="External"/></Relationships>
</file>

<file path=xl/worksheets/_rels/sheet39.xml.rels><?xml version="1.0" encoding="UTF-8" standalone="yes"?>
<Relationships xmlns="http://schemas.openxmlformats.org/package/2006/relationships"><Relationship Id="rId3" Type="http://schemas.openxmlformats.org/officeDocument/2006/relationships/hyperlink" Target="http://dx.doi.org/10.4232/1.14582" TargetMode="External"/><Relationship Id="rId7" Type="http://schemas.openxmlformats.org/officeDocument/2006/relationships/printerSettings" Target="../printerSettings/printerSettings39.bin"/><Relationship Id="rId2" Type="http://schemas.openxmlformats.org/officeDocument/2006/relationships/hyperlink" Target="https://creativecommons.org/licenses/by-sa/4.0/deed.de" TargetMode="External"/><Relationship Id="rId1" Type="http://schemas.openxmlformats.org/officeDocument/2006/relationships/hyperlink" Target="https://creativecommons.org/licenses/by-sa/4.0/deed.de" TargetMode="External"/><Relationship Id="rId6" Type="http://schemas.openxmlformats.org/officeDocument/2006/relationships/hyperlink" Target="http://dx.doi.org/10.4232/1.14582" TargetMode="External"/><Relationship Id="rId5" Type="http://schemas.openxmlformats.org/officeDocument/2006/relationships/hyperlink" Target="http://dx.doi.org/10.4232/1.14582" TargetMode="External"/><Relationship Id="rId4" Type="http://schemas.openxmlformats.org/officeDocument/2006/relationships/hyperlink" Target="http://dx.doi.org/10.4232/1.14582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://dx.doi.org/10.4232/1.14582" TargetMode="External"/><Relationship Id="rId2" Type="http://schemas.openxmlformats.org/officeDocument/2006/relationships/hyperlink" Target="http://dx.doi.org/10.4232/1.14582" TargetMode="External"/><Relationship Id="rId1" Type="http://schemas.openxmlformats.org/officeDocument/2006/relationships/hyperlink" Target="https://creativecommons.org/licenses/by-sa/4.0/deed.de" TargetMode="External"/><Relationship Id="rId4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3" Type="http://schemas.openxmlformats.org/officeDocument/2006/relationships/hyperlink" Target="http://dx.doi.org/10.4232/1.14582" TargetMode="External"/><Relationship Id="rId2" Type="http://schemas.openxmlformats.org/officeDocument/2006/relationships/hyperlink" Target="http://dx.doi.org/10.4232/1.14582" TargetMode="External"/><Relationship Id="rId1" Type="http://schemas.openxmlformats.org/officeDocument/2006/relationships/hyperlink" Target="https://creativecommons.org/licenses/by-sa/4.0/deed.de" TargetMode="External"/><Relationship Id="rId4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3" Type="http://schemas.openxmlformats.org/officeDocument/2006/relationships/hyperlink" Target="http://dx.doi.org/10.4232/1.14582" TargetMode="External"/><Relationship Id="rId2" Type="http://schemas.openxmlformats.org/officeDocument/2006/relationships/hyperlink" Target="http://dx.doi.org/10.4232/1.14582" TargetMode="External"/><Relationship Id="rId1" Type="http://schemas.openxmlformats.org/officeDocument/2006/relationships/hyperlink" Target="https://creativecommons.org/licenses/by-sa/4.0/deed.de" TargetMode="External"/><Relationship Id="rId4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3" Type="http://schemas.openxmlformats.org/officeDocument/2006/relationships/hyperlink" Target="http://dx.doi.org/10.4232/1.14582" TargetMode="External"/><Relationship Id="rId2" Type="http://schemas.openxmlformats.org/officeDocument/2006/relationships/hyperlink" Target="http://dx.doi.org/10.4232/1.14582" TargetMode="External"/><Relationship Id="rId1" Type="http://schemas.openxmlformats.org/officeDocument/2006/relationships/hyperlink" Target="https://creativecommons.org/licenses/by-sa/4.0/deed.de" TargetMode="External"/><Relationship Id="rId4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3" Type="http://schemas.openxmlformats.org/officeDocument/2006/relationships/hyperlink" Target="http://dx.doi.org/10.4232/1.14582" TargetMode="External"/><Relationship Id="rId2" Type="http://schemas.openxmlformats.org/officeDocument/2006/relationships/hyperlink" Target="http://dx.doi.org/10.4232/1.14582" TargetMode="External"/><Relationship Id="rId1" Type="http://schemas.openxmlformats.org/officeDocument/2006/relationships/hyperlink" Target="https://creativecommons.org/licenses/by-sa/4.0/deed.de" TargetMode="External"/><Relationship Id="rId4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3" Type="http://schemas.openxmlformats.org/officeDocument/2006/relationships/hyperlink" Target="http://dx.doi.org/10.4232/1.14582" TargetMode="External"/><Relationship Id="rId2" Type="http://schemas.openxmlformats.org/officeDocument/2006/relationships/hyperlink" Target="http://dx.doi.org/10.4232/1.14582" TargetMode="External"/><Relationship Id="rId1" Type="http://schemas.openxmlformats.org/officeDocument/2006/relationships/hyperlink" Target="https://creativecommons.org/licenses/by-sa/4.0/deed.de" TargetMode="External"/><Relationship Id="rId4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3" Type="http://schemas.openxmlformats.org/officeDocument/2006/relationships/hyperlink" Target="http://dx.doi.org/10.4232/1.14582" TargetMode="External"/><Relationship Id="rId2" Type="http://schemas.openxmlformats.org/officeDocument/2006/relationships/hyperlink" Target="http://dx.doi.org/10.4232/1.14582" TargetMode="External"/><Relationship Id="rId1" Type="http://schemas.openxmlformats.org/officeDocument/2006/relationships/hyperlink" Target="https://creativecommons.org/licenses/by-sa/4.0/deed.de" TargetMode="External"/><Relationship Id="rId4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8" Type="http://schemas.openxmlformats.org/officeDocument/2006/relationships/hyperlink" Target="http://dx.doi.org/10.4232/1.14582" TargetMode="External"/><Relationship Id="rId13" Type="http://schemas.openxmlformats.org/officeDocument/2006/relationships/printerSettings" Target="../printerSettings/printerSettings46.bin"/><Relationship Id="rId3" Type="http://schemas.openxmlformats.org/officeDocument/2006/relationships/hyperlink" Target="https://creativecommons.org/licenses/by-sa/4.0/deed.de" TargetMode="External"/><Relationship Id="rId7" Type="http://schemas.openxmlformats.org/officeDocument/2006/relationships/hyperlink" Target="http://dx.doi.org/10.4232/1.14582" TargetMode="External"/><Relationship Id="rId12" Type="http://schemas.openxmlformats.org/officeDocument/2006/relationships/hyperlink" Target="http://dx.doi.org/10.4232/1.14582" TargetMode="External"/><Relationship Id="rId2" Type="http://schemas.openxmlformats.org/officeDocument/2006/relationships/hyperlink" Target="https://creativecommons.org/licenses/by-sa/4.0/deed.de" TargetMode="External"/><Relationship Id="rId1" Type="http://schemas.openxmlformats.org/officeDocument/2006/relationships/hyperlink" Target="https://creativecommons.org/licenses/by-sa/4.0/deed.de" TargetMode="External"/><Relationship Id="rId6" Type="http://schemas.openxmlformats.org/officeDocument/2006/relationships/hyperlink" Target="http://dx.doi.org/10.4232/1.14582" TargetMode="External"/><Relationship Id="rId11" Type="http://schemas.openxmlformats.org/officeDocument/2006/relationships/hyperlink" Target="http://dx.doi.org/10.4232/1.14582" TargetMode="External"/><Relationship Id="rId5" Type="http://schemas.openxmlformats.org/officeDocument/2006/relationships/hyperlink" Target="http://dx.doi.org/10.4232/1.14582" TargetMode="External"/><Relationship Id="rId10" Type="http://schemas.openxmlformats.org/officeDocument/2006/relationships/hyperlink" Target="http://dx.doi.org/10.4232/1.14582" TargetMode="External"/><Relationship Id="rId4" Type="http://schemas.openxmlformats.org/officeDocument/2006/relationships/hyperlink" Target="https://creativecommons.org/licenses/by-sa/4.0/deed.de" TargetMode="External"/><Relationship Id="rId9" Type="http://schemas.openxmlformats.org/officeDocument/2006/relationships/hyperlink" Target="http://dx.doi.org/10.4232/1.14582" TargetMode="External"/></Relationships>
</file>

<file path=xl/worksheets/_rels/sheet47.xml.rels><?xml version="1.0" encoding="UTF-8" standalone="yes"?>
<Relationships xmlns="http://schemas.openxmlformats.org/package/2006/relationships"><Relationship Id="rId3" Type="http://schemas.openxmlformats.org/officeDocument/2006/relationships/hyperlink" Target="http://dx.doi.org/10.4232/1.14582" TargetMode="External"/><Relationship Id="rId2" Type="http://schemas.openxmlformats.org/officeDocument/2006/relationships/hyperlink" Target="http://dx.doi.org/10.4232/1.14582" TargetMode="External"/><Relationship Id="rId1" Type="http://schemas.openxmlformats.org/officeDocument/2006/relationships/hyperlink" Target="https://creativecommons.org/licenses/by-sa/4.0/deed.de" TargetMode="External"/><Relationship Id="rId5" Type="http://schemas.openxmlformats.org/officeDocument/2006/relationships/vmlDrawing" Target="../drawings/vmlDrawing21.vml"/><Relationship Id="rId4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3" Type="http://schemas.openxmlformats.org/officeDocument/2006/relationships/hyperlink" Target="http://dx.doi.org/10.4232/1.14582" TargetMode="External"/><Relationship Id="rId2" Type="http://schemas.openxmlformats.org/officeDocument/2006/relationships/hyperlink" Target="http://dx.doi.org/10.4232/1.14582" TargetMode="External"/><Relationship Id="rId1" Type="http://schemas.openxmlformats.org/officeDocument/2006/relationships/hyperlink" Target="https://creativecommons.org/licenses/by-sa/4.0/deed.de" TargetMode="External"/><Relationship Id="rId4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3" Type="http://schemas.openxmlformats.org/officeDocument/2006/relationships/hyperlink" Target="http://dx.doi.org/10.4232/1.14582" TargetMode="External"/><Relationship Id="rId2" Type="http://schemas.openxmlformats.org/officeDocument/2006/relationships/hyperlink" Target="http://dx.doi.org/10.4232/1.14582" TargetMode="External"/><Relationship Id="rId1" Type="http://schemas.openxmlformats.org/officeDocument/2006/relationships/hyperlink" Target="https://creativecommons.org/licenses/by-sa/4.0/deed.de" TargetMode="External"/><Relationship Id="rId5" Type="http://schemas.openxmlformats.org/officeDocument/2006/relationships/vmlDrawing" Target="../drawings/vmlDrawing22.vml"/><Relationship Id="rId4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http://dx.doi.org/10.4232/1.14582" TargetMode="External"/><Relationship Id="rId2" Type="http://schemas.openxmlformats.org/officeDocument/2006/relationships/hyperlink" Target="http://dx.doi.org/10.4232/1.14582" TargetMode="External"/><Relationship Id="rId1" Type="http://schemas.openxmlformats.org/officeDocument/2006/relationships/hyperlink" Target="https://creativecommons.org/licenses/by-sa/4.0/deed.de" TargetMode="External"/><Relationship Id="rId4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8" Type="http://schemas.openxmlformats.org/officeDocument/2006/relationships/hyperlink" Target="http://dx.doi.org/10.4232/1.14582" TargetMode="External"/><Relationship Id="rId3" Type="http://schemas.openxmlformats.org/officeDocument/2006/relationships/hyperlink" Target="http://dx.doi.org/10.4232/1.14582" TargetMode="External"/><Relationship Id="rId7" Type="http://schemas.openxmlformats.org/officeDocument/2006/relationships/hyperlink" Target="http://dx.doi.org/10.4232/1.14582" TargetMode="External"/><Relationship Id="rId2" Type="http://schemas.openxmlformats.org/officeDocument/2006/relationships/hyperlink" Target="https://creativecommons.org/licenses/by-sa/4.0/deed.de" TargetMode="External"/><Relationship Id="rId1" Type="http://schemas.openxmlformats.org/officeDocument/2006/relationships/hyperlink" Target="https://creativecommons.org/licenses/by-sa/4.0/deed.de" TargetMode="External"/><Relationship Id="rId6" Type="http://schemas.openxmlformats.org/officeDocument/2006/relationships/hyperlink" Target="http://dx.doi.org/10.4232/1.14582" TargetMode="External"/><Relationship Id="rId5" Type="http://schemas.openxmlformats.org/officeDocument/2006/relationships/hyperlink" Target="https://creativecommons.org/licenses/by-sa/4.0/deed.de" TargetMode="External"/><Relationship Id="rId10" Type="http://schemas.openxmlformats.org/officeDocument/2006/relationships/printerSettings" Target="../printerSettings/printerSettings50.bin"/><Relationship Id="rId4" Type="http://schemas.openxmlformats.org/officeDocument/2006/relationships/hyperlink" Target="http://dx.doi.org/10.4232/1.14582" TargetMode="External"/><Relationship Id="rId9" Type="http://schemas.openxmlformats.org/officeDocument/2006/relationships/hyperlink" Target="http://dx.doi.org/10.4232/1.14582" TargetMode="External"/></Relationships>
</file>

<file path=xl/worksheets/_rels/sheet51.xml.rels><?xml version="1.0" encoding="UTF-8" standalone="yes"?>
<Relationships xmlns="http://schemas.openxmlformats.org/package/2006/relationships"><Relationship Id="rId3" Type="http://schemas.openxmlformats.org/officeDocument/2006/relationships/hyperlink" Target="http://dx.doi.org/10.4232/1.14582" TargetMode="External"/><Relationship Id="rId2" Type="http://schemas.openxmlformats.org/officeDocument/2006/relationships/hyperlink" Target="http://dx.doi.org/10.4232/1.14582" TargetMode="External"/><Relationship Id="rId1" Type="http://schemas.openxmlformats.org/officeDocument/2006/relationships/hyperlink" Target="https://creativecommons.org/licenses/by-sa/4.0/deed.de" TargetMode="External"/><Relationship Id="rId4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3" Type="http://schemas.openxmlformats.org/officeDocument/2006/relationships/hyperlink" Target="http://dx.doi.org/10.4232/1.14582" TargetMode="External"/><Relationship Id="rId2" Type="http://schemas.openxmlformats.org/officeDocument/2006/relationships/hyperlink" Target="http://dx.doi.org/10.4232/1.14582" TargetMode="External"/><Relationship Id="rId1" Type="http://schemas.openxmlformats.org/officeDocument/2006/relationships/hyperlink" Target="https://creativecommons.org/licenses/by-sa/4.0/deed.de" TargetMode="External"/><Relationship Id="rId4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3" Type="http://schemas.openxmlformats.org/officeDocument/2006/relationships/hyperlink" Target="http://dx.doi.org/10.4232/1.14582" TargetMode="External"/><Relationship Id="rId2" Type="http://schemas.openxmlformats.org/officeDocument/2006/relationships/hyperlink" Target="http://dx.doi.org/10.4232/1.14582" TargetMode="External"/><Relationship Id="rId1" Type="http://schemas.openxmlformats.org/officeDocument/2006/relationships/hyperlink" Target="https://creativecommons.org/licenses/by-sa/4.0/deed.de" TargetMode="External"/><Relationship Id="rId4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3" Type="http://schemas.openxmlformats.org/officeDocument/2006/relationships/hyperlink" Target="http://dx.doi.org/10.4232/1.14582" TargetMode="External"/><Relationship Id="rId2" Type="http://schemas.openxmlformats.org/officeDocument/2006/relationships/hyperlink" Target="http://dx.doi.org/10.4232/1.14582" TargetMode="External"/><Relationship Id="rId1" Type="http://schemas.openxmlformats.org/officeDocument/2006/relationships/hyperlink" Target="https://creativecommons.org/licenses/by-sa/4.0/deed.de" TargetMode="External"/><Relationship Id="rId4" Type="http://schemas.openxmlformats.org/officeDocument/2006/relationships/printerSettings" Target="../printerSettings/printerSettings5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http://dx.doi.org/10.4232/1.14582" TargetMode="External"/><Relationship Id="rId2" Type="http://schemas.openxmlformats.org/officeDocument/2006/relationships/hyperlink" Target="http://dx.doi.org/10.4232/1.14582" TargetMode="External"/><Relationship Id="rId1" Type="http://schemas.openxmlformats.org/officeDocument/2006/relationships/hyperlink" Target="https://creativecommons.org/licenses/by-sa/4.0/deed.de" TargetMode="External"/><Relationship Id="rId4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://dx.doi.org/10.4232/1.14582" TargetMode="External"/><Relationship Id="rId2" Type="http://schemas.openxmlformats.org/officeDocument/2006/relationships/hyperlink" Target="http://dx.doi.org/10.4232/1.14582" TargetMode="External"/><Relationship Id="rId1" Type="http://schemas.openxmlformats.org/officeDocument/2006/relationships/hyperlink" Target="https://creativecommons.org/licenses/by-sa/4.0/deed.de" TargetMode="External"/><Relationship Id="rId4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hyperlink" Target="http://dx.doi.org/10.4232/1.14582" TargetMode="External"/><Relationship Id="rId3" Type="http://schemas.openxmlformats.org/officeDocument/2006/relationships/hyperlink" Target="https://creativecommons.org/licenses/by-sa/4.0/deed.de" TargetMode="External"/><Relationship Id="rId7" Type="http://schemas.openxmlformats.org/officeDocument/2006/relationships/hyperlink" Target="http://dx.doi.org/10.4232/1.14582" TargetMode="External"/><Relationship Id="rId2" Type="http://schemas.openxmlformats.org/officeDocument/2006/relationships/hyperlink" Target="https://creativecommons.org/licenses/by-sa/4.0/deed.de" TargetMode="External"/><Relationship Id="rId1" Type="http://schemas.openxmlformats.org/officeDocument/2006/relationships/hyperlink" Target="https://creativecommons.org/licenses/by-sa/4.0/deed.de" TargetMode="External"/><Relationship Id="rId6" Type="http://schemas.openxmlformats.org/officeDocument/2006/relationships/hyperlink" Target="http://dx.doi.org/10.4232/1.14582" TargetMode="External"/><Relationship Id="rId5" Type="http://schemas.openxmlformats.org/officeDocument/2006/relationships/hyperlink" Target="http://dx.doi.org/10.4232/1.14582" TargetMode="External"/><Relationship Id="rId10" Type="http://schemas.openxmlformats.org/officeDocument/2006/relationships/printerSettings" Target="../printerSettings/printerSettings8.bin"/><Relationship Id="rId4" Type="http://schemas.openxmlformats.org/officeDocument/2006/relationships/hyperlink" Target="http://dx.doi.org/10.4232/1.14582" TargetMode="External"/><Relationship Id="rId9" Type="http://schemas.openxmlformats.org/officeDocument/2006/relationships/hyperlink" Target="http://dx.doi.org/10.4232/1.14582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hyperlink" Target="http://dx.doi.org/10.4232/1.14582" TargetMode="External"/><Relationship Id="rId2" Type="http://schemas.openxmlformats.org/officeDocument/2006/relationships/hyperlink" Target="http://dx.doi.org/10.4232/1.14582" TargetMode="External"/><Relationship Id="rId1" Type="http://schemas.openxmlformats.org/officeDocument/2006/relationships/hyperlink" Target="https://creativecommons.org/licenses/by-sa/4.0/deed.de" TargetMode="External"/><Relationship Id="rId4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5DB339-BDFE-4E2D-BC51-DF47748C781F}">
  <dimension ref="A1:B1"/>
  <sheetViews>
    <sheetView workbookViewId="0">
      <selection activeCell="B1" sqref="B1"/>
    </sheetView>
  </sheetViews>
  <sheetFormatPr baseColWidth="10" defaultRowHeight="12.75" x14ac:dyDescent="0.2"/>
  <sheetData>
    <row r="1" spans="1:2" x14ac:dyDescent="0.2">
      <c r="A1" t="s">
        <v>481</v>
      </c>
      <c r="B1">
        <v>2024</v>
      </c>
    </row>
  </sheetData>
  <pageMargins left="0.7" right="0.7" top="0.78740157499999996" bottom="0.78740157499999996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F66B5-332D-4949-A56B-8E94E678FE2F}">
  <sheetPr>
    <pageSetUpPr fitToPage="1"/>
  </sheetPr>
  <dimension ref="A1:J45"/>
  <sheetViews>
    <sheetView view="pageBreakPreview" zoomScaleNormal="100" zoomScaleSheetLayoutView="100" workbookViewId="0"/>
  </sheetViews>
  <sheetFormatPr baseColWidth="10" defaultRowHeight="12.75" x14ac:dyDescent="0.2"/>
  <cols>
    <col min="1" max="1" width="13.7109375" style="20" customWidth="1"/>
    <col min="2" max="7" width="9.7109375" style="20" customWidth="1"/>
    <col min="8" max="8" width="11.42578125" style="397"/>
    <col min="9" max="9" width="17.5703125" style="397" customWidth="1"/>
    <col min="10" max="16384" width="11.42578125" style="20"/>
  </cols>
  <sheetData>
    <row r="1" spans="1:10" ht="39.950000000000003" customHeight="1" thickBot="1" x14ac:dyDescent="0.25">
      <c r="A1" s="32" t="str">
        <f>"Tabelle 2.4: Hauptberufliches Wirtschaftspersonal nach Ländern " &amp;Hilfswerte!B1</f>
        <v>Tabelle 2.4: Hauptberufliches Wirtschaftspersonal nach Ländern 2024</v>
      </c>
      <c r="B1" s="32"/>
      <c r="C1" s="32"/>
      <c r="D1" s="32"/>
      <c r="E1" s="32"/>
      <c r="F1" s="32"/>
      <c r="G1" s="33"/>
      <c r="J1" s="397"/>
    </row>
    <row r="2" spans="1:10" ht="18" customHeight="1" x14ac:dyDescent="0.2">
      <c r="A2" s="801" t="s">
        <v>12</v>
      </c>
      <c r="B2" s="795" t="s">
        <v>399</v>
      </c>
      <c r="C2" s="796"/>
      <c r="D2" s="806" t="s">
        <v>13</v>
      </c>
      <c r="E2" s="806"/>
      <c r="F2" s="806"/>
      <c r="G2" s="807"/>
      <c r="J2" s="397"/>
    </row>
    <row r="3" spans="1:10" ht="30" customHeight="1" x14ac:dyDescent="0.2">
      <c r="A3" s="802" t="s">
        <v>9</v>
      </c>
      <c r="B3" s="797"/>
      <c r="C3" s="798"/>
      <c r="D3" s="830" t="s">
        <v>425</v>
      </c>
      <c r="E3" s="831"/>
      <c r="F3" s="830" t="s">
        <v>426</v>
      </c>
      <c r="G3" s="832"/>
      <c r="J3" s="397"/>
    </row>
    <row r="4" spans="1:10" ht="22.5" x14ac:dyDescent="0.2">
      <c r="A4" s="803" t="s">
        <v>9</v>
      </c>
      <c r="B4" s="581"/>
      <c r="C4" s="568" t="s">
        <v>376</v>
      </c>
      <c r="D4" s="582"/>
      <c r="E4" s="566" t="s">
        <v>376</v>
      </c>
      <c r="F4" s="582"/>
      <c r="G4" s="570" t="s">
        <v>376</v>
      </c>
      <c r="J4" s="397"/>
    </row>
    <row r="5" spans="1:10" ht="12.75" customHeight="1" x14ac:dyDescent="0.2">
      <c r="A5" s="782" t="s">
        <v>61</v>
      </c>
      <c r="B5" s="164">
        <v>104.3</v>
      </c>
      <c r="C5" s="165">
        <v>37</v>
      </c>
      <c r="D5" s="164">
        <v>95.5</v>
      </c>
      <c r="E5" s="166">
        <v>33.9</v>
      </c>
      <c r="F5" s="165">
        <v>8.8000000000000007</v>
      </c>
      <c r="G5" s="167">
        <v>3.1</v>
      </c>
      <c r="J5" s="397"/>
    </row>
    <row r="6" spans="1:10" x14ac:dyDescent="0.2">
      <c r="A6" s="782"/>
      <c r="B6" s="147">
        <v>1</v>
      </c>
      <c r="C6" s="148">
        <v>0.35475000000000001</v>
      </c>
      <c r="D6" s="147">
        <v>0.91563000000000005</v>
      </c>
      <c r="E6" s="149">
        <v>0.35497000000000001</v>
      </c>
      <c r="F6" s="148">
        <v>8.4370000000000001E-2</v>
      </c>
      <c r="G6" s="150">
        <v>0.35227000000000003</v>
      </c>
      <c r="J6" s="397"/>
    </row>
    <row r="7" spans="1:10" x14ac:dyDescent="0.2">
      <c r="A7" s="782" t="s">
        <v>62</v>
      </c>
      <c r="B7" s="164">
        <v>135.4</v>
      </c>
      <c r="C7" s="165">
        <v>66.599999999999994</v>
      </c>
      <c r="D7" s="164">
        <v>126.1</v>
      </c>
      <c r="E7" s="166">
        <v>61.9</v>
      </c>
      <c r="F7" s="165">
        <v>9.3000000000000007</v>
      </c>
      <c r="G7" s="167">
        <v>4.7</v>
      </c>
      <c r="J7" s="397"/>
    </row>
    <row r="8" spans="1:10" x14ac:dyDescent="0.2">
      <c r="A8" s="782"/>
      <c r="B8" s="147">
        <v>1</v>
      </c>
      <c r="C8" s="148">
        <v>0.49187999999999998</v>
      </c>
      <c r="D8" s="147">
        <v>0.93130999999999997</v>
      </c>
      <c r="E8" s="149">
        <v>0.49087999999999998</v>
      </c>
      <c r="F8" s="148">
        <v>6.8690000000000001E-2</v>
      </c>
      <c r="G8" s="150">
        <v>0.50538000000000005</v>
      </c>
      <c r="J8" s="397"/>
    </row>
    <row r="9" spans="1:10" x14ac:dyDescent="0.2">
      <c r="A9" s="782" t="s">
        <v>63</v>
      </c>
      <c r="B9" s="164">
        <v>4.5999999999999996</v>
      </c>
      <c r="C9" s="165">
        <v>1</v>
      </c>
      <c r="D9" s="164">
        <v>4.5999999999999996</v>
      </c>
      <c r="E9" s="166">
        <v>1</v>
      </c>
      <c r="F9" s="165">
        <v>0</v>
      </c>
      <c r="G9" s="167">
        <v>0</v>
      </c>
      <c r="J9" s="397"/>
    </row>
    <row r="10" spans="1:10" x14ac:dyDescent="0.2">
      <c r="A10" s="782"/>
      <c r="B10" s="147">
        <v>1</v>
      </c>
      <c r="C10" s="148">
        <v>0.21739</v>
      </c>
      <c r="D10" s="147">
        <v>1</v>
      </c>
      <c r="E10" s="149">
        <v>0.21739</v>
      </c>
      <c r="F10" s="148" t="s">
        <v>482</v>
      </c>
      <c r="G10" s="150" t="s">
        <v>482</v>
      </c>
      <c r="J10" s="397"/>
    </row>
    <row r="11" spans="1:10" ht="12.75" customHeight="1" x14ac:dyDescent="0.2">
      <c r="A11" s="782" t="s">
        <v>64</v>
      </c>
      <c r="B11" s="164">
        <v>0.6</v>
      </c>
      <c r="C11" s="165">
        <v>0</v>
      </c>
      <c r="D11" s="164">
        <v>0.6</v>
      </c>
      <c r="E11" s="166">
        <v>0</v>
      </c>
      <c r="F11" s="165">
        <v>0</v>
      </c>
      <c r="G11" s="167">
        <v>0</v>
      </c>
      <c r="J11" s="397"/>
    </row>
    <row r="12" spans="1:10" x14ac:dyDescent="0.2">
      <c r="A12" s="782"/>
      <c r="B12" s="147">
        <v>1</v>
      </c>
      <c r="C12" s="148" t="s">
        <v>482</v>
      </c>
      <c r="D12" s="147">
        <v>1</v>
      </c>
      <c r="E12" s="149" t="s">
        <v>482</v>
      </c>
      <c r="F12" s="148" t="s">
        <v>482</v>
      </c>
      <c r="G12" s="150" t="s">
        <v>482</v>
      </c>
      <c r="J12" s="397"/>
    </row>
    <row r="13" spans="1:10" ht="12" customHeight="1" x14ac:dyDescent="0.2">
      <c r="A13" s="782" t="s">
        <v>65</v>
      </c>
      <c r="B13" s="164">
        <v>2</v>
      </c>
      <c r="C13" s="165">
        <v>0</v>
      </c>
      <c r="D13" s="164">
        <v>1</v>
      </c>
      <c r="E13" s="166">
        <v>0</v>
      </c>
      <c r="F13" s="165">
        <v>1</v>
      </c>
      <c r="G13" s="167">
        <v>0</v>
      </c>
      <c r="J13" s="397"/>
    </row>
    <row r="14" spans="1:10" x14ac:dyDescent="0.2">
      <c r="A14" s="782"/>
      <c r="B14" s="147">
        <v>1</v>
      </c>
      <c r="C14" s="148" t="s">
        <v>482</v>
      </c>
      <c r="D14" s="147">
        <v>0.5</v>
      </c>
      <c r="E14" s="149" t="s">
        <v>482</v>
      </c>
      <c r="F14" s="148">
        <v>0.5</v>
      </c>
      <c r="G14" s="150" t="s">
        <v>482</v>
      </c>
      <c r="J14" s="397"/>
    </row>
    <row r="15" spans="1:10" x14ac:dyDescent="0.2">
      <c r="A15" s="782" t="s">
        <v>66</v>
      </c>
      <c r="B15" s="164">
        <v>0</v>
      </c>
      <c r="C15" s="165">
        <v>0</v>
      </c>
      <c r="D15" s="164">
        <v>0</v>
      </c>
      <c r="E15" s="166">
        <v>0</v>
      </c>
      <c r="F15" s="165">
        <v>0</v>
      </c>
      <c r="G15" s="167">
        <v>0</v>
      </c>
      <c r="J15" s="397"/>
    </row>
    <row r="16" spans="1:10" x14ac:dyDescent="0.2">
      <c r="A16" s="782"/>
      <c r="B16" s="147" t="s">
        <v>482</v>
      </c>
      <c r="C16" s="148" t="s">
        <v>482</v>
      </c>
      <c r="D16" s="147" t="s">
        <v>482</v>
      </c>
      <c r="E16" s="149" t="s">
        <v>482</v>
      </c>
      <c r="F16" s="148" t="s">
        <v>482</v>
      </c>
      <c r="G16" s="150" t="s">
        <v>482</v>
      </c>
      <c r="J16" s="397"/>
    </row>
    <row r="17" spans="1:10" x14ac:dyDescent="0.2">
      <c r="A17" s="782" t="s">
        <v>67</v>
      </c>
      <c r="B17" s="164">
        <v>15.3</v>
      </c>
      <c r="C17" s="165">
        <v>6</v>
      </c>
      <c r="D17" s="164">
        <v>14.7</v>
      </c>
      <c r="E17" s="166">
        <v>5.4</v>
      </c>
      <c r="F17" s="165">
        <v>0.6</v>
      </c>
      <c r="G17" s="167">
        <v>0.6</v>
      </c>
      <c r="J17" s="397"/>
    </row>
    <row r="18" spans="1:10" x14ac:dyDescent="0.2">
      <c r="A18" s="782"/>
      <c r="B18" s="147">
        <v>1</v>
      </c>
      <c r="C18" s="148">
        <v>0.39216000000000001</v>
      </c>
      <c r="D18" s="147">
        <v>0.96077999999999997</v>
      </c>
      <c r="E18" s="149">
        <v>0.36735000000000001</v>
      </c>
      <c r="F18" s="148">
        <v>3.9219999999999998E-2</v>
      </c>
      <c r="G18" s="150">
        <v>1</v>
      </c>
      <c r="J18" s="397"/>
    </row>
    <row r="19" spans="1:10" ht="12.75" customHeight="1" x14ac:dyDescent="0.2">
      <c r="A19" s="782" t="s">
        <v>68</v>
      </c>
      <c r="B19" s="164">
        <v>0.6</v>
      </c>
      <c r="C19" s="165">
        <v>0.6</v>
      </c>
      <c r="D19" s="164">
        <v>0.6</v>
      </c>
      <c r="E19" s="166">
        <v>0.6</v>
      </c>
      <c r="F19" s="165">
        <v>0</v>
      </c>
      <c r="G19" s="167">
        <v>0</v>
      </c>
      <c r="J19" s="397"/>
    </row>
    <row r="20" spans="1:10" x14ac:dyDescent="0.2">
      <c r="A20" s="782"/>
      <c r="B20" s="147">
        <v>1</v>
      </c>
      <c r="C20" s="148">
        <v>1</v>
      </c>
      <c r="D20" s="147">
        <v>1</v>
      </c>
      <c r="E20" s="149">
        <v>1</v>
      </c>
      <c r="F20" s="148" t="s">
        <v>482</v>
      </c>
      <c r="G20" s="150" t="s">
        <v>482</v>
      </c>
      <c r="J20" s="397"/>
    </row>
    <row r="21" spans="1:10" ht="12.75" customHeight="1" x14ac:dyDescent="0.2">
      <c r="A21" s="782" t="s">
        <v>69</v>
      </c>
      <c r="B21" s="164">
        <v>127</v>
      </c>
      <c r="C21" s="165">
        <v>48.6</v>
      </c>
      <c r="D21" s="164">
        <v>104.4</v>
      </c>
      <c r="E21" s="166">
        <v>40.4</v>
      </c>
      <c r="F21" s="165">
        <v>22.6</v>
      </c>
      <c r="G21" s="167">
        <v>8.1999999999999993</v>
      </c>
      <c r="J21" s="397"/>
    </row>
    <row r="22" spans="1:10" x14ac:dyDescent="0.2">
      <c r="A22" s="782"/>
      <c r="B22" s="147">
        <v>1</v>
      </c>
      <c r="C22" s="148">
        <v>0.38268000000000002</v>
      </c>
      <c r="D22" s="147">
        <v>0.82204999999999995</v>
      </c>
      <c r="E22" s="149">
        <v>0.38696999999999998</v>
      </c>
      <c r="F22" s="148">
        <v>0.17795</v>
      </c>
      <c r="G22" s="150">
        <v>0.36282999999999999</v>
      </c>
      <c r="J22" s="397"/>
    </row>
    <row r="23" spans="1:10" ht="12.75" customHeight="1" x14ac:dyDescent="0.2">
      <c r="A23" s="782" t="s">
        <v>70</v>
      </c>
      <c r="B23" s="164">
        <v>107.5</v>
      </c>
      <c r="C23" s="165">
        <v>29.2</v>
      </c>
      <c r="D23" s="164">
        <v>104.3</v>
      </c>
      <c r="E23" s="166">
        <v>27.5</v>
      </c>
      <c r="F23" s="165">
        <v>3.2</v>
      </c>
      <c r="G23" s="167">
        <v>1.7</v>
      </c>
      <c r="J23" s="397"/>
    </row>
    <row r="24" spans="1:10" x14ac:dyDescent="0.2">
      <c r="A24" s="782"/>
      <c r="B24" s="147">
        <v>1</v>
      </c>
      <c r="C24" s="148">
        <v>0.27162999999999998</v>
      </c>
      <c r="D24" s="147">
        <v>0.97023000000000004</v>
      </c>
      <c r="E24" s="149">
        <v>0.26366000000000001</v>
      </c>
      <c r="F24" s="148">
        <v>2.9770000000000001E-2</v>
      </c>
      <c r="G24" s="150">
        <v>0.53125</v>
      </c>
      <c r="J24" s="397"/>
    </row>
    <row r="25" spans="1:10" ht="12.75" customHeight="1" x14ac:dyDescent="0.2">
      <c r="A25" s="782" t="s">
        <v>71</v>
      </c>
      <c r="B25" s="164">
        <v>17.8</v>
      </c>
      <c r="C25" s="165">
        <v>8.1</v>
      </c>
      <c r="D25" s="164">
        <v>17.399999999999999</v>
      </c>
      <c r="E25" s="166">
        <v>7.7</v>
      </c>
      <c r="F25" s="165">
        <v>0.4</v>
      </c>
      <c r="G25" s="167">
        <v>0.4</v>
      </c>
      <c r="J25" s="397"/>
    </row>
    <row r="26" spans="1:10" x14ac:dyDescent="0.2">
      <c r="A26" s="782"/>
      <c r="B26" s="147">
        <v>1</v>
      </c>
      <c r="C26" s="148">
        <v>0.45506000000000002</v>
      </c>
      <c r="D26" s="147">
        <v>0.97753000000000001</v>
      </c>
      <c r="E26" s="149">
        <v>0.44252999999999998</v>
      </c>
      <c r="F26" s="148">
        <v>2.247E-2</v>
      </c>
      <c r="G26" s="150">
        <v>1</v>
      </c>
      <c r="J26" s="397"/>
    </row>
    <row r="27" spans="1:10" x14ac:dyDescent="0.2">
      <c r="A27" s="782" t="s">
        <v>72</v>
      </c>
      <c r="B27" s="164">
        <v>4.2</v>
      </c>
      <c r="C27" s="165">
        <v>4</v>
      </c>
      <c r="D27" s="164">
        <v>4.2</v>
      </c>
      <c r="E27" s="166">
        <v>4</v>
      </c>
      <c r="F27" s="165">
        <v>0</v>
      </c>
      <c r="G27" s="167">
        <v>0</v>
      </c>
      <c r="J27" s="397"/>
    </row>
    <row r="28" spans="1:10" x14ac:dyDescent="0.2">
      <c r="A28" s="782"/>
      <c r="B28" s="147">
        <v>1</v>
      </c>
      <c r="C28" s="148">
        <v>0.95238</v>
      </c>
      <c r="D28" s="147">
        <v>1</v>
      </c>
      <c r="E28" s="149">
        <v>0.95238</v>
      </c>
      <c r="F28" s="148" t="s">
        <v>482</v>
      </c>
      <c r="G28" s="150" t="s">
        <v>482</v>
      </c>
      <c r="J28" s="397"/>
    </row>
    <row r="29" spans="1:10" x14ac:dyDescent="0.2">
      <c r="A29" s="782" t="s">
        <v>73</v>
      </c>
      <c r="B29" s="164">
        <v>8.9</v>
      </c>
      <c r="C29" s="165">
        <v>2.9</v>
      </c>
      <c r="D29" s="164">
        <v>8.3000000000000007</v>
      </c>
      <c r="E29" s="166">
        <v>2.5</v>
      </c>
      <c r="F29" s="165">
        <v>0.6</v>
      </c>
      <c r="G29" s="167">
        <v>0.4</v>
      </c>
      <c r="J29" s="397"/>
    </row>
    <row r="30" spans="1:10" x14ac:dyDescent="0.2">
      <c r="A30" s="782"/>
      <c r="B30" s="147">
        <v>1</v>
      </c>
      <c r="C30" s="148">
        <v>0.32584000000000002</v>
      </c>
      <c r="D30" s="147">
        <v>0.93257999999999996</v>
      </c>
      <c r="E30" s="149">
        <v>0.30120000000000002</v>
      </c>
      <c r="F30" s="148">
        <v>6.7419999999999994E-2</v>
      </c>
      <c r="G30" s="150">
        <v>0.66666999999999998</v>
      </c>
      <c r="J30" s="397"/>
    </row>
    <row r="31" spans="1:10" ht="12.75" customHeight="1" x14ac:dyDescent="0.2">
      <c r="A31" s="782" t="s">
        <v>74</v>
      </c>
      <c r="B31" s="164">
        <v>1.9</v>
      </c>
      <c r="C31" s="165">
        <v>0.1</v>
      </c>
      <c r="D31" s="164">
        <v>1.7</v>
      </c>
      <c r="E31" s="166">
        <v>0.1</v>
      </c>
      <c r="F31" s="165">
        <v>0.2</v>
      </c>
      <c r="G31" s="167">
        <v>0</v>
      </c>
      <c r="J31" s="397"/>
    </row>
    <row r="32" spans="1:10" x14ac:dyDescent="0.2">
      <c r="A32" s="782"/>
      <c r="B32" s="147">
        <v>1</v>
      </c>
      <c r="C32" s="148">
        <v>5.2630000000000003E-2</v>
      </c>
      <c r="D32" s="147">
        <v>0.89473999999999998</v>
      </c>
      <c r="E32" s="149">
        <v>5.8819999999999997E-2</v>
      </c>
      <c r="F32" s="148">
        <v>0.10526000000000001</v>
      </c>
      <c r="G32" s="150" t="s">
        <v>482</v>
      </c>
      <c r="J32" s="397"/>
    </row>
    <row r="33" spans="1:10" ht="12.75" customHeight="1" x14ac:dyDescent="0.2">
      <c r="A33" s="782" t="s">
        <v>75</v>
      </c>
      <c r="B33" s="164">
        <v>27.6</v>
      </c>
      <c r="C33" s="165">
        <v>17</v>
      </c>
      <c r="D33" s="164">
        <v>27.6</v>
      </c>
      <c r="E33" s="166">
        <v>17</v>
      </c>
      <c r="F33" s="165">
        <v>0</v>
      </c>
      <c r="G33" s="167">
        <v>0</v>
      </c>
      <c r="J33" s="397"/>
    </row>
    <row r="34" spans="1:10" x14ac:dyDescent="0.2">
      <c r="A34" s="782"/>
      <c r="B34" s="147">
        <v>1</v>
      </c>
      <c r="C34" s="148">
        <v>0.61594000000000004</v>
      </c>
      <c r="D34" s="147">
        <v>1</v>
      </c>
      <c r="E34" s="149">
        <v>0.61594000000000004</v>
      </c>
      <c r="F34" s="148" t="s">
        <v>482</v>
      </c>
      <c r="G34" s="150" t="s">
        <v>482</v>
      </c>
      <c r="J34" s="397"/>
    </row>
    <row r="35" spans="1:10" x14ac:dyDescent="0.2">
      <c r="A35" s="782" t="s">
        <v>76</v>
      </c>
      <c r="B35" s="164">
        <v>5.9</v>
      </c>
      <c r="C35" s="165">
        <v>2.4</v>
      </c>
      <c r="D35" s="164">
        <v>5.9</v>
      </c>
      <c r="E35" s="166">
        <v>2.4</v>
      </c>
      <c r="F35" s="165">
        <v>0</v>
      </c>
      <c r="G35" s="167">
        <v>0</v>
      </c>
      <c r="J35" s="397"/>
    </row>
    <row r="36" spans="1:10" x14ac:dyDescent="0.2">
      <c r="A36" s="782"/>
      <c r="B36" s="168">
        <v>1</v>
      </c>
      <c r="C36" s="169">
        <v>0.40677999999999997</v>
      </c>
      <c r="D36" s="168">
        <v>1</v>
      </c>
      <c r="E36" s="170">
        <v>0.40677999999999997</v>
      </c>
      <c r="F36" s="169" t="s">
        <v>482</v>
      </c>
      <c r="G36" s="171" t="s">
        <v>482</v>
      </c>
      <c r="J36" s="397"/>
    </row>
    <row r="37" spans="1:10" ht="12.75" customHeight="1" x14ac:dyDescent="0.2">
      <c r="A37" s="780" t="s">
        <v>85</v>
      </c>
      <c r="B37" s="172">
        <v>563.6</v>
      </c>
      <c r="C37" s="173">
        <v>223.5</v>
      </c>
      <c r="D37" s="172">
        <v>516.9</v>
      </c>
      <c r="E37" s="174">
        <v>204.4</v>
      </c>
      <c r="F37" s="173">
        <v>46.7</v>
      </c>
      <c r="G37" s="175">
        <v>19.100000000000001</v>
      </c>
      <c r="J37" s="397"/>
    </row>
    <row r="38" spans="1:10" ht="13.5" thickBot="1" x14ac:dyDescent="0.25">
      <c r="A38" s="781"/>
      <c r="B38" s="108">
        <v>1</v>
      </c>
      <c r="C38" s="109">
        <v>0.39656000000000002</v>
      </c>
      <c r="D38" s="108">
        <v>0.91713999999999996</v>
      </c>
      <c r="E38" s="142">
        <v>0.39543</v>
      </c>
      <c r="F38" s="109">
        <v>8.2860000000000003E-2</v>
      </c>
      <c r="G38" s="110">
        <v>0.40899000000000002</v>
      </c>
      <c r="J38" s="397"/>
    </row>
    <row r="39" spans="1:10" s="397" customFormat="1" x14ac:dyDescent="0.2"/>
    <row r="40" spans="1:10" s="526" customFormat="1" ht="11.25" x14ac:dyDescent="0.2">
      <c r="A40" s="526" t="str">
        <f>"Anmerkungen. Datengrundlage: Volkshochschul-Statistik "&amp;Hilfswerte!B1&amp;"; Basis: "&amp;Tabelle1!$C$36&amp;" vhs."</f>
        <v>Anmerkungen. Datengrundlage: Volkshochschul-Statistik 2024; Basis: 821 vhs.</v>
      </c>
    </row>
    <row r="41" spans="1:10" s="397" customFormat="1" x14ac:dyDescent="0.2"/>
    <row r="42" spans="1:10" s="397" customFormat="1" x14ac:dyDescent="0.2">
      <c r="A42" s="534" t="str">
        <f>Tabelle1!$A$41</f>
        <v>Datengrundlage: Deutsches Institut für Erwachsenenbildung DIE (2025). „Basisdaten Volkshochschul-Statistik (seit 2018)“</v>
      </c>
      <c r="B42" s="536"/>
      <c r="C42" s="536"/>
      <c r="D42" s="536"/>
      <c r="E42" s="536"/>
      <c r="F42" s="536"/>
      <c r="G42" s="536"/>
      <c r="H42" s="536"/>
      <c r="I42" s="536"/>
      <c r="J42" s="536"/>
    </row>
    <row r="43" spans="1:10" s="397" customFormat="1" x14ac:dyDescent="0.2">
      <c r="A43" s="534" t="str">
        <f>Tabelle1!$A$42</f>
        <v xml:space="preserve">(ZA6276; Version 2.0.0) [Data set]. GESIS, Köln. </v>
      </c>
      <c r="B43" s="532"/>
      <c r="C43" s="532"/>
      <c r="D43" s="532"/>
      <c r="E43" s="762" t="s">
        <v>473</v>
      </c>
      <c r="F43" s="762"/>
      <c r="G43" s="762"/>
      <c r="H43" s="532"/>
      <c r="I43" s="532"/>
      <c r="J43" s="532"/>
    </row>
    <row r="44" spans="1:10" s="397" customFormat="1" x14ac:dyDescent="0.2">
      <c r="A44" s="536"/>
      <c r="B44" s="536"/>
      <c r="C44" s="536"/>
      <c r="D44" s="536"/>
      <c r="E44" s="536"/>
      <c r="F44" s="536"/>
      <c r="G44" s="536"/>
      <c r="H44" s="536"/>
      <c r="I44" s="536"/>
      <c r="J44" s="536"/>
    </row>
    <row r="45" spans="1:10" s="397" customFormat="1" x14ac:dyDescent="0.2">
      <c r="A45" s="666" t="str">
        <f>Tabelle1!$A$44</f>
        <v>Die Tabellen stehen unter der Lizenz CC BY-SA DEED 4.0.</v>
      </c>
      <c r="B45" s="536"/>
      <c r="C45" s="536"/>
      <c r="D45" s="536"/>
      <c r="E45" s="536"/>
      <c r="F45" s="536"/>
      <c r="G45" s="536"/>
      <c r="H45" s="536"/>
      <c r="I45" s="536"/>
      <c r="J45" s="536"/>
    </row>
  </sheetData>
  <mergeCells count="23">
    <mergeCell ref="E43:G43"/>
    <mergeCell ref="F3:G3"/>
    <mergeCell ref="A5:A6"/>
    <mergeCell ref="B2:C3"/>
    <mergeCell ref="D2:G2"/>
    <mergeCell ref="A7:A8"/>
    <mergeCell ref="A11:A12"/>
    <mergeCell ref="A2:A4"/>
    <mergeCell ref="D3:E3"/>
    <mergeCell ref="A35:A36"/>
    <mergeCell ref="A13:A14"/>
    <mergeCell ref="A15:A16"/>
    <mergeCell ref="A17:A18"/>
    <mergeCell ref="A9:A10"/>
    <mergeCell ref="A37:A38"/>
    <mergeCell ref="A19:A20"/>
    <mergeCell ref="A21:A22"/>
    <mergeCell ref="A23:A24"/>
    <mergeCell ref="A25:A26"/>
    <mergeCell ref="A27:A28"/>
    <mergeCell ref="A29:A30"/>
    <mergeCell ref="A31:A32"/>
    <mergeCell ref="A33:A34"/>
  </mergeCells>
  <conditionalFormatting sqref="A6:G6">
    <cfRule type="cellIs" dxfId="781" priority="56" stopIfTrue="1" operator="equal">
      <formula>1</formula>
    </cfRule>
    <cfRule type="cellIs" dxfId="780" priority="57" stopIfTrue="1" operator="lessThan">
      <formula>0.0005</formula>
    </cfRule>
  </conditionalFormatting>
  <conditionalFormatting sqref="A8:G8">
    <cfRule type="cellIs" dxfId="779" priority="51" stopIfTrue="1" operator="equal">
      <formula>1</formula>
    </cfRule>
    <cfRule type="cellIs" dxfId="778" priority="52" stopIfTrue="1" operator="lessThan">
      <formula>0.0005</formula>
    </cfRule>
  </conditionalFormatting>
  <conditionalFormatting sqref="A10:G10">
    <cfRule type="cellIs" dxfId="777" priority="43" stopIfTrue="1" operator="equal">
      <formula>1</formula>
    </cfRule>
    <cfRule type="cellIs" dxfId="776" priority="44" stopIfTrue="1" operator="lessThan">
      <formula>0.0005</formula>
    </cfRule>
  </conditionalFormatting>
  <conditionalFormatting sqref="A12:G12">
    <cfRule type="cellIs" dxfId="775" priority="40" stopIfTrue="1" operator="equal">
      <formula>1</formula>
    </cfRule>
    <cfRule type="cellIs" dxfId="774" priority="41" stopIfTrue="1" operator="lessThan">
      <formula>0.0005</formula>
    </cfRule>
  </conditionalFormatting>
  <conditionalFormatting sqref="A14:G14">
    <cfRule type="cellIs" dxfId="773" priority="37" stopIfTrue="1" operator="equal">
      <formula>1</formula>
    </cfRule>
    <cfRule type="cellIs" dxfId="772" priority="38" stopIfTrue="1" operator="lessThan">
      <formula>0.0005</formula>
    </cfRule>
  </conditionalFormatting>
  <conditionalFormatting sqref="A16:G16">
    <cfRule type="cellIs" dxfId="771" priority="34" stopIfTrue="1" operator="equal">
      <formula>1</formula>
    </cfRule>
    <cfRule type="cellIs" dxfId="770" priority="35" stopIfTrue="1" operator="lessThan">
      <formula>0.0005</formula>
    </cfRule>
  </conditionalFormatting>
  <conditionalFormatting sqref="A18:G18">
    <cfRule type="cellIs" dxfId="769" priority="31" stopIfTrue="1" operator="equal">
      <formula>1</formula>
    </cfRule>
    <cfRule type="cellIs" dxfId="768" priority="32" stopIfTrue="1" operator="lessThan">
      <formula>0.0005</formula>
    </cfRule>
  </conditionalFormatting>
  <conditionalFormatting sqref="A20:G20">
    <cfRule type="cellIs" dxfId="767" priority="28" stopIfTrue="1" operator="equal">
      <formula>1</formula>
    </cfRule>
    <cfRule type="cellIs" dxfId="766" priority="29" stopIfTrue="1" operator="lessThan">
      <formula>0.0005</formula>
    </cfRule>
  </conditionalFormatting>
  <conditionalFormatting sqref="A22:G22">
    <cfRule type="cellIs" dxfId="765" priority="25" stopIfTrue="1" operator="equal">
      <formula>1</formula>
    </cfRule>
    <cfRule type="cellIs" dxfId="764" priority="26" stopIfTrue="1" operator="lessThan">
      <formula>0.0005</formula>
    </cfRule>
  </conditionalFormatting>
  <conditionalFormatting sqref="A24:G24">
    <cfRule type="cellIs" dxfId="763" priority="22" stopIfTrue="1" operator="equal">
      <formula>1</formula>
    </cfRule>
    <cfRule type="cellIs" dxfId="762" priority="23" stopIfTrue="1" operator="lessThan">
      <formula>0.0005</formula>
    </cfRule>
  </conditionalFormatting>
  <conditionalFormatting sqref="A26:G26">
    <cfRule type="cellIs" dxfId="761" priority="19" stopIfTrue="1" operator="equal">
      <formula>1</formula>
    </cfRule>
    <cfRule type="cellIs" dxfId="760" priority="20" stopIfTrue="1" operator="lessThan">
      <formula>0.0005</formula>
    </cfRule>
  </conditionalFormatting>
  <conditionalFormatting sqref="A28:G28">
    <cfRule type="cellIs" dxfId="759" priority="16" stopIfTrue="1" operator="equal">
      <formula>1</formula>
    </cfRule>
    <cfRule type="cellIs" dxfId="758" priority="17" stopIfTrue="1" operator="lessThan">
      <formula>0.0005</formula>
    </cfRule>
  </conditionalFormatting>
  <conditionalFormatting sqref="A30:G30">
    <cfRule type="cellIs" dxfId="757" priority="13" stopIfTrue="1" operator="equal">
      <formula>1</formula>
    </cfRule>
    <cfRule type="cellIs" dxfId="756" priority="14" stopIfTrue="1" operator="lessThan">
      <formula>0.0005</formula>
    </cfRule>
  </conditionalFormatting>
  <conditionalFormatting sqref="A32:G32">
    <cfRule type="cellIs" dxfId="755" priority="10" stopIfTrue="1" operator="equal">
      <formula>1</formula>
    </cfRule>
    <cfRule type="cellIs" dxfId="754" priority="11" stopIfTrue="1" operator="lessThan">
      <formula>0.0005</formula>
    </cfRule>
  </conditionalFormatting>
  <conditionalFormatting sqref="A34:G34">
    <cfRule type="cellIs" dxfId="753" priority="7" stopIfTrue="1" operator="equal">
      <formula>1</formula>
    </cfRule>
    <cfRule type="cellIs" dxfId="752" priority="8" stopIfTrue="1" operator="lessThan">
      <formula>0.0005</formula>
    </cfRule>
  </conditionalFormatting>
  <conditionalFormatting sqref="A36:G36">
    <cfRule type="cellIs" dxfId="751" priority="4" stopIfTrue="1" operator="equal">
      <formula>1</formula>
    </cfRule>
    <cfRule type="cellIs" dxfId="750" priority="5" stopIfTrue="1" operator="lessThan">
      <formula>0.0005</formula>
    </cfRule>
  </conditionalFormatting>
  <conditionalFormatting sqref="A37:G37">
    <cfRule type="cellIs" dxfId="749" priority="3" stopIfTrue="1" operator="equal">
      <formula>0</formula>
    </cfRule>
  </conditionalFormatting>
  <conditionalFormatting sqref="A38:G38">
    <cfRule type="cellIs" dxfId="748" priority="1" stopIfTrue="1" operator="equal">
      <formula>1</formula>
    </cfRule>
    <cfRule type="cellIs" dxfId="747" priority="2" stopIfTrue="1" operator="lessThan">
      <formula>0.0005</formula>
    </cfRule>
  </conditionalFormatting>
  <conditionalFormatting sqref="B5:G5">
    <cfRule type="cellIs" dxfId="746" priority="60" stopIfTrue="1" operator="equal">
      <formula>0</formula>
    </cfRule>
  </conditionalFormatting>
  <conditionalFormatting sqref="B7:G7">
    <cfRule type="cellIs" dxfId="745" priority="55" stopIfTrue="1" operator="equal">
      <formula>0</formula>
    </cfRule>
  </conditionalFormatting>
  <conditionalFormatting sqref="B9:G9">
    <cfRule type="cellIs" dxfId="744" priority="45" stopIfTrue="1" operator="equal">
      <formula>0</formula>
    </cfRule>
  </conditionalFormatting>
  <conditionalFormatting sqref="B11:G11">
    <cfRule type="cellIs" dxfId="743" priority="42" stopIfTrue="1" operator="equal">
      <formula>0</formula>
    </cfRule>
  </conditionalFormatting>
  <conditionalFormatting sqref="B13:G13">
    <cfRule type="cellIs" dxfId="742" priority="39" stopIfTrue="1" operator="equal">
      <formula>0</formula>
    </cfRule>
  </conditionalFormatting>
  <conditionalFormatting sqref="B15:G15">
    <cfRule type="cellIs" dxfId="741" priority="36" stopIfTrue="1" operator="equal">
      <formula>0</formula>
    </cfRule>
  </conditionalFormatting>
  <conditionalFormatting sqref="B17:G17">
    <cfRule type="cellIs" dxfId="740" priority="33" stopIfTrue="1" operator="equal">
      <formula>0</formula>
    </cfRule>
  </conditionalFormatting>
  <conditionalFormatting sqref="B19:G19">
    <cfRule type="cellIs" dxfId="739" priority="30" stopIfTrue="1" operator="equal">
      <formula>0</formula>
    </cfRule>
  </conditionalFormatting>
  <conditionalFormatting sqref="B21:G21">
    <cfRule type="cellIs" dxfId="738" priority="27" stopIfTrue="1" operator="equal">
      <formula>0</formula>
    </cfRule>
  </conditionalFormatting>
  <conditionalFormatting sqref="B23:G23">
    <cfRule type="cellIs" dxfId="737" priority="24" stopIfTrue="1" operator="equal">
      <formula>0</formula>
    </cfRule>
  </conditionalFormatting>
  <conditionalFormatting sqref="B25:G25">
    <cfRule type="cellIs" dxfId="736" priority="21" stopIfTrue="1" operator="equal">
      <formula>0</formula>
    </cfRule>
  </conditionalFormatting>
  <conditionalFormatting sqref="B27:G27">
    <cfRule type="cellIs" dxfId="735" priority="18" stopIfTrue="1" operator="equal">
      <formula>0</formula>
    </cfRule>
  </conditionalFormatting>
  <conditionalFormatting sqref="B29:G29">
    <cfRule type="cellIs" dxfId="734" priority="15" stopIfTrue="1" operator="equal">
      <formula>0</formula>
    </cfRule>
  </conditionalFormatting>
  <conditionalFormatting sqref="B31:G31">
    <cfRule type="cellIs" dxfId="733" priority="12" stopIfTrue="1" operator="equal">
      <formula>0</formula>
    </cfRule>
  </conditionalFormatting>
  <conditionalFormatting sqref="B33:G33">
    <cfRule type="cellIs" dxfId="732" priority="9" stopIfTrue="1" operator="equal">
      <formula>0</formula>
    </cfRule>
  </conditionalFormatting>
  <conditionalFormatting sqref="B35:G35">
    <cfRule type="cellIs" dxfId="731" priority="6" stopIfTrue="1" operator="equal">
      <formula>0</formula>
    </cfRule>
  </conditionalFormatting>
  <hyperlinks>
    <hyperlink ref="A45" r:id="rId1" display="Publikation und Tabellen stehen unter der Lizenz CC BY-SA DEED 4.0." xr:uid="{0CCEAA12-DCBF-43F2-87D1-B2C83234B576}"/>
    <hyperlink ref="E43" r:id="rId2" xr:uid="{9394FA75-66F3-420E-A154-34695CC2C5D8}"/>
    <hyperlink ref="E43:G43" r:id="rId3" display="http://dx.doi.org/10.4232/1.14582 " xr:uid="{28EA9615-BA68-4F14-BEDF-7D92F92BE632}"/>
  </hyperlinks>
  <pageMargins left="0.7" right="0.7" top="0.78740157499999996" bottom="0.78740157499999996" header="0.3" footer="0.3"/>
  <pageSetup paperSize="9" scale="79" orientation="portrait" r:id="rId4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36210B-980C-4F85-AE01-71DE2D6944E7}">
  <sheetPr>
    <pageSetUpPr fitToPage="1"/>
  </sheetPr>
  <dimension ref="A1:J45"/>
  <sheetViews>
    <sheetView view="pageBreakPreview" zoomScaleNormal="120" zoomScaleSheetLayoutView="100" workbookViewId="0"/>
  </sheetViews>
  <sheetFormatPr baseColWidth="10" defaultRowHeight="12.75" x14ac:dyDescent="0.2"/>
  <cols>
    <col min="1" max="1" width="14.7109375" style="20" customWidth="1"/>
    <col min="2" max="7" width="11.28515625" style="20" customWidth="1"/>
    <col min="8" max="8" width="18.5703125" style="397" customWidth="1"/>
    <col min="9" max="9" width="9.140625" style="20" customWidth="1"/>
    <col min="10" max="16384" width="11.42578125" style="20"/>
  </cols>
  <sheetData>
    <row r="1" spans="1:9" ht="39.950000000000003" customHeight="1" thickBot="1" x14ac:dyDescent="0.25">
      <c r="A1" s="32" t="str">
        <f>"Tabelle 2.5: Sonstiges hauptberufliches Personal nach Ländern " &amp;Hilfswerte!B1</f>
        <v>Tabelle 2.5: Sonstiges hauptberufliches Personal nach Ländern 2024</v>
      </c>
      <c r="B1" s="32"/>
      <c r="C1" s="32"/>
      <c r="D1" s="32"/>
      <c r="E1" s="32"/>
      <c r="F1" s="32"/>
      <c r="G1" s="33"/>
      <c r="I1" s="397"/>
    </row>
    <row r="2" spans="1:9" ht="18" customHeight="1" x14ac:dyDescent="0.2">
      <c r="A2" s="801" t="s">
        <v>12</v>
      </c>
      <c r="B2" s="795" t="s">
        <v>399</v>
      </c>
      <c r="C2" s="796"/>
      <c r="D2" s="806" t="s">
        <v>13</v>
      </c>
      <c r="E2" s="806"/>
      <c r="F2" s="806"/>
      <c r="G2" s="807"/>
      <c r="I2" s="397"/>
    </row>
    <row r="3" spans="1:9" ht="30" customHeight="1" x14ac:dyDescent="0.2">
      <c r="A3" s="802" t="s">
        <v>9</v>
      </c>
      <c r="B3" s="797"/>
      <c r="C3" s="798"/>
      <c r="D3" s="830" t="s">
        <v>425</v>
      </c>
      <c r="E3" s="831"/>
      <c r="F3" s="830" t="s">
        <v>426</v>
      </c>
      <c r="G3" s="832"/>
      <c r="I3" s="397"/>
    </row>
    <row r="4" spans="1:9" ht="24.75" customHeight="1" x14ac:dyDescent="0.2">
      <c r="A4" s="803" t="s">
        <v>9</v>
      </c>
      <c r="B4" s="581"/>
      <c r="C4" s="568" t="s">
        <v>376</v>
      </c>
      <c r="D4" s="582"/>
      <c r="E4" s="566" t="s">
        <v>376</v>
      </c>
      <c r="F4" s="582"/>
      <c r="G4" s="570" t="s">
        <v>376</v>
      </c>
      <c r="I4" s="397"/>
    </row>
    <row r="5" spans="1:9" ht="12.75" customHeight="1" x14ac:dyDescent="0.2">
      <c r="A5" s="782" t="s">
        <v>61</v>
      </c>
      <c r="B5" s="159">
        <v>71.7</v>
      </c>
      <c r="C5" s="160">
        <v>54.4</v>
      </c>
      <c r="D5" s="161">
        <v>19.600000000000001</v>
      </c>
      <c r="E5" s="162">
        <v>12.5</v>
      </c>
      <c r="F5" s="160">
        <v>52.1</v>
      </c>
      <c r="G5" s="163">
        <v>41.9</v>
      </c>
      <c r="I5" s="397"/>
    </row>
    <row r="6" spans="1:9" ht="12.75" customHeight="1" x14ac:dyDescent="0.2">
      <c r="A6" s="782"/>
      <c r="B6" s="147">
        <v>1</v>
      </c>
      <c r="C6" s="148">
        <v>0.75871999999999995</v>
      </c>
      <c r="D6" s="147">
        <v>0.27335999999999999</v>
      </c>
      <c r="E6" s="149">
        <v>0.63775999999999999</v>
      </c>
      <c r="F6" s="148">
        <v>0.72663999999999995</v>
      </c>
      <c r="G6" s="150">
        <v>0.80422000000000005</v>
      </c>
      <c r="I6" s="397"/>
    </row>
    <row r="7" spans="1:9" ht="12.75" customHeight="1" x14ac:dyDescent="0.2">
      <c r="A7" s="782" t="s">
        <v>62</v>
      </c>
      <c r="B7" s="164">
        <v>45.1</v>
      </c>
      <c r="C7" s="165">
        <v>32.4</v>
      </c>
      <c r="D7" s="164">
        <v>25.3</v>
      </c>
      <c r="E7" s="166">
        <v>16.399999999999999</v>
      </c>
      <c r="F7" s="165">
        <v>19.8</v>
      </c>
      <c r="G7" s="167">
        <v>16</v>
      </c>
      <c r="I7" s="397"/>
    </row>
    <row r="8" spans="1:9" ht="12.75" customHeight="1" x14ac:dyDescent="0.2">
      <c r="A8" s="782"/>
      <c r="B8" s="147">
        <v>1</v>
      </c>
      <c r="C8" s="148">
        <v>0.71840000000000004</v>
      </c>
      <c r="D8" s="147">
        <v>0.56098000000000003</v>
      </c>
      <c r="E8" s="149">
        <v>0.64822000000000002</v>
      </c>
      <c r="F8" s="148">
        <v>0.43902000000000002</v>
      </c>
      <c r="G8" s="150">
        <v>0.80808000000000002</v>
      </c>
      <c r="I8" s="397"/>
    </row>
    <row r="9" spans="1:9" ht="12.75" customHeight="1" x14ac:dyDescent="0.2">
      <c r="A9" s="782" t="s">
        <v>63</v>
      </c>
      <c r="B9" s="164">
        <v>11</v>
      </c>
      <c r="C9" s="165">
        <v>4.5999999999999996</v>
      </c>
      <c r="D9" s="164">
        <v>5.8</v>
      </c>
      <c r="E9" s="166">
        <v>2</v>
      </c>
      <c r="F9" s="165">
        <v>5.2</v>
      </c>
      <c r="G9" s="167">
        <v>2.6</v>
      </c>
      <c r="I9" s="397"/>
    </row>
    <row r="10" spans="1:9" ht="12.75" customHeight="1" x14ac:dyDescent="0.2">
      <c r="A10" s="782"/>
      <c r="B10" s="147">
        <v>1</v>
      </c>
      <c r="C10" s="148">
        <v>0.41818</v>
      </c>
      <c r="D10" s="147">
        <v>0.52727000000000002</v>
      </c>
      <c r="E10" s="149">
        <v>0.34483000000000003</v>
      </c>
      <c r="F10" s="148">
        <v>0.47272999999999998</v>
      </c>
      <c r="G10" s="150">
        <v>0.5</v>
      </c>
      <c r="I10" s="397"/>
    </row>
    <row r="11" spans="1:9" ht="12.75" customHeight="1" x14ac:dyDescent="0.2">
      <c r="A11" s="782" t="s">
        <v>64</v>
      </c>
      <c r="B11" s="164">
        <v>1.6</v>
      </c>
      <c r="C11" s="165">
        <v>1.6</v>
      </c>
      <c r="D11" s="164">
        <v>0</v>
      </c>
      <c r="E11" s="166">
        <v>0</v>
      </c>
      <c r="F11" s="165">
        <v>1.6</v>
      </c>
      <c r="G11" s="167">
        <v>1.6</v>
      </c>
      <c r="I11" s="397"/>
    </row>
    <row r="12" spans="1:9" ht="12.75" customHeight="1" x14ac:dyDescent="0.2">
      <c r="A12" s="782"/>
      <c r="B12" s="147">
        <v>1</v>
      </c>
      <c r="C12" s="148">
        <v>1</v>
      </c>
      <c r="D12" s="147" t="s">
        <v>482</v>
      </c>
      <c r="E12" s="149" t="s">
        <v>482</v>
      </c>
      <c r="F12" s="148">
        <v>1</v>
      </c>
      <c r="G12" s="150">
        <v>1</v>
      </c>
      <c r="I12" s="397"/>
    </row>
    <row r="13" spans="1:9" ht="12.75" customHeight="1" x14ac:dyDescent="0.2">
      <c r="A13" s="782" t="s">
        <v>65</v>
      </c>
      <c r="B13" s="164">
        <v>6</v>
      </c>
      <c r="C13" s="165">
        <v>4</v>
      </c>
      <c r="D13" s="164">
        <v>5</v>
      </c>
      <c r="E13" s="166">
        <v>3</v>
      </c>
      <c r="F13" s="165">
        <v>1</v>
      </c>
      <c r="G13" s="167">
        <v>1</v>
      </c>
      <c r="I13" s="397"/>
    </row>
    <row r="14" spans="1:9" ht="12.75" customHeight="1" x14ac:dyDescent="0.2">
      <c r="A14" s="782"/>
      <c r="B14" s="147">
        <v>1</v>
      </c>
      <c r="C14" s="148">
        <v>0.66666999999999998</v>
      </c>
      <c r="D14" s="147">
        <v>0.83333000000000002</v>
      </c>
      <c r="E14" s="149">
        <v>0.6</v>
      </c>
      <c r="F14" s="148">
        <v>0.16667000000000001</v>
      </c>
      <c r="G14" s="150">
        <v>1</v>
      </c>
      <c r="I14" s="397"/>
    </row>
    <row r="15" spans="1:9" ht="12.75" customHeight="1" x14ac:dyDescent="0.2">
      <c r="A15" s="782" t="s">
        <v>66</v>
      </c>
      <c r="B15" s="164">
        <v>0</v>
      </c>
      <c r="C15" s="165">
        <v>0</v>
      </c>
      <c r="D15" s="164">
        <v>0</v>
      </c>
      <c r="E15" s="166">
        <v>0</v>
      </c>
      <c r="F15" s="165">
        <v>0</v>
      </c>
      <c r="G15" s="167">
        <v>0</v>
      </c>
      <c r="I15" s="397"/>
    </row>
    <row r="16" spans="1:9" ht="12.75" customHeight="1" x14ac:dyDescent="0.2">
      <c r="A16" s="782"/>
      <c r="B16" s="147" t="s">
        <v>482</v>
      </c>
      <c r="C16" s="148" t="s">
        <v>482</v>
      </c>
      <c r="D16" s="147" t="s">
        <v>482</v>
      </c>
      <c r="E16" s="149" t="s">
        <v>482</v>
      </c>
      <c r="F16" s="148" t="s">
        <v>482</v>
      </c>
      <c r="G16" s="150" t="s">
        <v>482</v>
      </c>
      <c r="I16" s="397"/>
    </row>
    <row r="17" spans="1:9" ht="12.75" customHeight="1" x14ac:dyDescent="0.2">
      <c r="A17" s="782" t="s">
        <v>67</v>
      </c>
      <c r="B17" s="164">
        <v>75.400000000000006</v>
      </c>
      <c r="C17" s="165">
        <v>62.6</v>
      </c>
      <c r="D17" s="164">
        <v>15.6</v>
      </c>
      <c r="E17" s="166">
        <v>11.1</v>
      </c>
      <c r="F17" s="165">
        <v>59.8</v>
      </c>
      <c r="G17" s="167">
        <v>51.5</v>
      </c>
      <c r="I17" s="397"/>
    </row>
    <row r="18" spans="1:9" ht="12.75" customHeight="1" x14ac:dyDescent="0.2">
      <c r="A18" s="782"/>
      <c r="B18" s="147">
        <v>1</v>
      </c>
      <c r="C18" s="148">
        <v>0.83023999999999998</v>
      </c>
      <c r="D18" s="147">
        <v>0.2069</v>
      </c>
      <c r="E18" s="149">
        <v>0.71153999999999995</v>
      </c>
      <c r="F18" s="148">
        <v>0.79310000000000003</v>
      </c>
      <c r="G18" s="150">
        <v>0.86119999999999997</v>
      </c>
      <c r="I18" s="397"/>
    </row>
    <row r="19" spans="1:9" ht="12.75" customHeight="1" x14ac:dyDescent="0.2">
      <c r="A19" s="782" t="s">
        <v>68</v>
      </c>
      <c r="B19" s="164">
        <v>6</v>
      </c>
      <c r="C19" s="165">
        <v>0</v>
      </c>
      <c r="D19" s="164">
        <v>0</v>
      </c>
      <c r="E19" s="166">
        <v>0</v>
      </c>
      <c r="F19" s="165">
        <v>6</v>
      </c>
      <c r="G19" s="167">
        <v>0</v>
      </c>
      <c r="I19" s="397"/>
    </row>
    <row r="20" spans="1:9" ht="12.75" customHeight="1" x14ac:dyDescent="0.2">
      <c r="A20" s="782"/>
      <c r="B20" s="147">
        <v>1</v>
      </c>
      <c r="C20" s="148" t="s">
        <v>482</v>
      </c>
      <c r="D20" s="147" t="s">
        <v>482</v>
      </c>
      <c r="E20" s="149" t="s">
        <v>482</v>
      </c>
      <c r="F20" s="148">
        <v>1</v>
      </c>
      <c r="G20" s="150" t="s">
        <v>482</v>
      </c>
      <c r="I20" s="397"/>
    </row>
    <row r="21" spans="1:9" ht="12.75" customHeight="1" x14ac:dyDescent="0.2">
      <c r="A21" s="782" t="s">
        <v>69</v>
      </c>
      <c r="B21" s="164">
        <v>393.5</v>
      </c>
      <c r="C21" s="165">
        <v>326.8</v>
      </c>
      <c r="D21" s="164">
        <v>125.1</v>
      </c>
      <c r="E21" s="166">
        <v>87.6</v>
      </c>
      <c r="F21" s="165">
        <v>268.39999999999998</v>
      </c>
      <c r="G21" s="167">
        <v>239.2</v>
      </c>
      <c r="I21" s="397"/>
    </row>
    <row r="22" spans="1:9" ht="12.75" customHeight="1" x14ac:dyDescent="0.2">
      <c r="A22" s="782"/>
      <c r="B22" s="147">
        <v>1</v>
      </c>
      <c r="C22" s="148">
        <v>0.83050000000000002</v>
      </c>
      <c r="D22" s="147">
        <v>0.31791999999999998</v>
      </c>
      <c r="E22" s="149">
        <v>0.70023999999999997</v>
      </c>
      <c r="F22" s="148">
        <v>0.68208000000000002</v>
      </c>
      <c r="G22" s="150">
        <v>0.89120999999999995</v>
      </c>
      <c r="I22" s="397"/>
    </row>
    <row r="23" spans="1:9" ht="12.75" customHeight="1" x14ac:dyDescent="0.2">
      <c r="A23" s="782" t="s">
        <v>70</v>
      </c>
      <c r="B23" s="164">
        <v>85.9</v>
      </c>
      <c r="C23" s="165">
        <v>58.8</v>
      </c>
      <c r="D23" s="164">
        <v>30.6</v>
      </c>
      <c r="E23" s="166">
        <v>20.9</v>
      </c>
      <c r="F23" s="165">
        <v>55.3</v>
      </c>
      <c r="G23" s="167">
        <v>37.9</v>
      </c>
      <c r="I23" s="397"/>
    </row>
    <row r="24" spans="1:9" ht="12.75" customHeight="1" x14ac:dyDescent="0.2">
      <c r="A24" s="782"/>
      <c r="B24" s="147">
        <v>1</v>
      </c>
      <c r="C24" s="148">
        <v>0.68452000000000002</v>
      </c>
      <c r="D24" s="147">
        <v>0.35622999999999999</v>
      </c>
      <c r="E24" s="149">
        <v>0.68301000000000001</v>
      </c>
      <c r="F24" s="148">
        <v>0.64376999999999995</v>
      </c>
      <c r="G24" s="150">
        <v>0.68535000000000001</v>
      </c>
      <c r="I24" s="397"/>
    </row>
    <row r="25" spans="1:9" ht="12.75" customHeight="1" x14ac:dyDescent="0.2">
      <c r="A25" s="782" t="s">
        <v>71</v>
      </c>
      <c r="B25" s="164">
        <v>14.3</v>
      </c>
      <c r="C25" s="165">
        <v>11.3</v>
      </c>
      <c r="D25" s="164">
        <v>12.1</v>
      </c>
      <c r="E25" s="166">
        <v>9.1</v>
      </c>
      <c r="F25" s="165">
        <v>2.2000000000000002</v>
      </c>
      <c r="G25" s="167">
        <v>2.2000000000000002</v>
      </c>
      <c r="I25" s="397"/>
    </row>
    <row r="26" spans="1:9" ht="12.75" customHeight="1" x14ac:dyDescent="0.2">
      <c r="A26" s="782"/>
      <c r="B26" s="147">
        <v>1</v>
      </c>
      <c r="C26" s="148">
        <v>0.79020999999999997</v>
      </c>
      <c r="D26" s="147">
        <v>0.84614999999999996</v>
      </c>
      <c r="E26" s="149">
        <v>0.75207000000000002</v>
      </c>
      <c r="F26" s="148">
        <v>0.15384999999999999</v>
      </c>
      <c r="G26" s="150">
        <v>1</v>
      </c>
      <c r="I26" s="397"/>
    </row>
    <row r="27" spans="1:9" ht="12.75" customHeight="1" x14ac:dyDescent="0.2">
      <c r="A27" s="782" t="s">
        <v>72</v>
      </c>
      <c r="B27" s="164">
        <v>1</v>
      </c>
      <c r="C27" s="165">
        <v>1</v>
      </c>
      <c r="D27" s="164">
        <v>1</v>
      </c>
      <c r="E27" s="166">
        <v>1</v>
      </c>
      <c r="F27" s="165">
        <v>0</v>
      </c>
      <c r="G27" s="167">
        <v>0</v>
      </c>
      <c r="I27" s="397"/>
    </row>
    <row r="28" spans="1:9" ht="12.75" customHeight="1" x14ac:dyDescent="0.2">
      <c r="A28" s="782"/>
      <c r="B28" s="147">
        <v>1</v>
      </c>
      <c r="C28" s="148">
        <v>1</v>
      </c>
      <c r="D28" s="147">
        <v>1</v>
      </c>
      <c r="E28" s="149">
        <v>1</v>
      </c>
      <c r="F28" s="148" t="s">
        <v>482</v>
      </c>
      <c r="G28" s="150" t="s">
        <v>482</v>
      </c>
      <c r="I28" s="397"/>
    </row>
    <row r="29" spans="1:9" ht="12.75" customHeight="1" x14ac:dyDescent="0.2">
      <c r="A29" s="782" t="s">
        <v>73</v>
      </c>
      <c r="B29" s="164">
        <v>8.4</v>
      </c>
      <c r="C29" s="165">
        <v>6.9</v>
      </c>
      <c r="D29" s="164">
        <v>7.9</v>
      </c>
      <c r="E29" s="166">
        <v>6.4</v>
      </c>
      <c r="F29" s="165">
        <v>0.5</v>
      </c>
      <c r="G29" s="167">
        <v>0.5</v>
      </c>
      <c r="I29" s="397"/>
    </row>
    <row r="30" spans="1:9" ht="12.75" customHeight="1" x14ac:dyDescent="0.2">
      <c r="A30" s="782"/>
      <c r="B30" s="147">
        <v>1</v>
      </c>
      <c r="C30" s="148">
        <v>0.82142999999999999</v>
      </c>
      <c r="D30" s="147">
        <v>0.94047999999999998</v>
      </c>
      <c r="E30" s="149">
        <v>0.81013000000000002</v>
      </c>
      <c r="F30" s="148">
        <v>5.9520000000000003E-2</v>
      </c>
      <c r="G30" s="150">
        <v>1</v>
      </c>
      <c r="I30" s="397"/>
    </row>
    <row r="31" spans="1:9" ht="12.75" customHeight="1" x14ac:dyDescent="0.2">
      <c r="A31" s="782" t="s">
        <v>74</v>
      </c>
      <c r="B31" s="164">
        <v>2.6</v>
      </c>
      <c r="C31" s="165">
        <v>1</v>
      </c>
      <c r="D31" s="164">
        <v>2</v>
      </c>
      <c r="E31" s="166">
        <v>1</v>
      </c>
      <c r="F31" s="165">
        <v>0.6</v>
      </c>
      <c r="G31" s="167">
        <v>0</v>
      </c>
      <c r="I31" s="397"/>
    </row>
    <row r="32" spans="1:9" ht="12.75" customHeight="1" x14ac:dyDescent="0.2">
      <c r="A32" s="782"/>
      <c r="B32" s="147">
        <v>1</v>
      </c>
      <c r="C32" s="148">
        <v>0.38462000000000002</v>
      </c>
      <c r="D32" s="147">
        <v>0.76922999999999997</v>
      </c>
      <c r="E32" s="149">
        <v>0.5</v>
      </c>
      <c r="F32" s="148">
        <v>0.23077</v>
      </c>
      <c r="G32" s="150" t="s">
        <v>482</v>
      </c>
      <c r="I32" s="397"/>
    </row>
    <row r="33" spans="1:10" ht="12.75" customHeight="1" x14ac:dyDescent="0.2">
      <c r="A33" s="782" t="s">
        <v>75</v>
      </c>
      <c r="B33" s="164">
        <v>10.1</v>
      </c>
      <c r="C33" s="165">
        <v>9.1999999999999993</v>
      </c>
      <c r="D33" s="164">
        <v>5.6</v>
      </c>
      <c r="E33" s="166">
        <v>5.3</v>
      </c>
      <c r="F33" s="165">
        <v>4.5</v>
      </c>
      <c r="G33" s="167">
        <v>3.9</v>
      </c>
      <c r="I33" s="397"/>
    </row>
    <row r="34" spans="1:10" ht="12.75" customHeight="1" x14ac:dyDescent="0.2">
      <c r="A34" s="782"/>
      <c r="B34" s="147">
        <v>1</v>
      </c>
      <c r="C34" s="148">
        <v>0.91088999999999998</v>
      </c>
      <c r="D34" s="147">
        <v>0.55445999999999995</v>
      </c>
      <c r="E34" s="149">
        <v>0.94642999999999999</v>
      </c>
      <c r="F34" s="148">
        <v>0.44553999999999999</v>
      </c>
      <c r="G34" s="150">
        <v>0.86667000000000005</v>
      </c>
      <c r="I34" s="397"/>
    </row>
    <row r="35" spans="1:10" ht="12.75" customHeight="1" x14ac:dyDescent="0.2">
      <c r="A35" s="782" t="s">
        <v>76</v>
      </c>
      <c r="B35" s="164">
        <v>6.3</v>
      </c>
      <c r="C35" s="165">
        <v>6.3</v>
      </c>
      <c r="D35" s="164">
        <v>1</v>
      </c>
      <c r="E35" s="166">
        <v>1</v>
      </c>
      <c r="F35" s="165">
        <v>5.3</v>
      </c>
      <c r="G35" s="167">
        <v>5.3</v>
      </c>
      <c r="I35" s="397"/>
    </row>
    <row r="36" spans="1:10" ht="12.75" customHeight="1" x14ac:dyDescent="0.2">
      <c r="A36" s="782"/>
      <c r="B36" s="168">
        <v>1</v>
      </c>
      <c r="C36" s="169">
        <v>1</v>
      </c>
      <c r="D36" s="168">
        <v>0.15873000000000001</v>
      </c>
      <c r="E36" s="170">
        <v>1</v>
      </c>
      <c r="F36" s="169">
        <v>0.84126999999999996</v>
      </c>
      <c r="G36" s="171">
        <v>1</v>
      </c>
      <c r="I36" s="397"/>
    </row>
    <row r="37" spans="1:10" ht="12.75" customHeight="1" x14ac:dyDescent="0.2">
      <c r="A37" s="780" t="s">
        <v>85</v>
      </c>
      <c r="B37" s="172">
        <v>738.9</v>
      </c>
      <c r="C37" s="173">
        <v>580.9</v>
      </c>
      <c r="D37" s="172">
        <v>256.60000000000002</v>
      </c>
      <c r="E37" s="174">
        <v>177.3</v>
      </c>
      <c r="F37" s="173">
        <v>482.3</v>
      </c>
      <c r="G37" s="175">
        <v>403.6</v>
      </c>
      <c r="I37" s="397"/>
    </row>
    <row r="38" spans="1:10" ht="12.75" customHeight="1" thickBot="1" x14ac:dyDescent="0.25">
      <c r="A38" s="781"/>
      <c r="B38" s="108">
        <v>1</v>
      </c>
      <c r="C38" s="109">
        <v>0.78617000000000004</v>
      </c>
      <c r="D38" s="108">
        <v>0.34727000000000002</v>
      </c>
      <c r="E38" s="142">
        <v>0.69096000000000002</v>
      </c>
      <c r="F38" s="109">
        <v>0.65273000000000003</v>
      </c>
      <c r="G38" s="110">
        <v>0.83682000000000001</v>
      </c>
      <c r="I38" s="397"/>
    </row>
    <row r="39" spans="1:10" s="397" customFormat="1" x14ac:dyDescent="0.2"/>
    <row r="40" spans="1:10" s="526" customFormat="1" ht="11.25" x14ac:dyDescent="0.2">
      <c r="A40" s="526" t="str">
        <f>"Anmerkungen. Datengrundlage: Volkshochschul-Statistik "&amp;Hilfswerte!B1&amp;"; Basis: "&amp;Tabelle1!$C$36&amp;" vhs."</f>
        <v>Anmerkungen. Datengrundlage: Volkshochschul-Statistik 2024; Basis: 821 vhs.</v>
      </c>
    </row>
    <row r="41" spans="1:10" s="397" customFormat="1" x14ac:dyDescent="0.2"/>
    <row r="42" spans="1:10" s="397" customFormat="1" x14ac:dyDescent="0.2">
      <c r="A42" s="534" t="str">
        <f>Tabelle1!$A$41</f>
        <v>Datengrundlage: Deutsches Institut für Erwachsenenbildung DIE (2025). „Basisdaten Volkshochschul-Statistik (seit 2018)“</v>
      </c>
      <c r="B42" s="536"/>
      <c r="C42" s="536"/>
      <c r="D42" s="536"/>
      <c r="E42" s="536"/>
      <c r="F42" s="536"/>
      <c r="G42" s="536"/>
      <c r="H42" s="536"/>
      <c r="I42" s="536"/>
      <c r="J42" s="536"/>
    </row>
    <row r="43" spans="1:10" s="397" customFormat="1" x14ac:dyDescent="0.2">
      <c r="A43" s="534" t="str">
        <f>Tabelle1!$A$42</f>
        <v xml:space="preserve">(ZA6276; Version 2.0.0) [Data set]. GESIS, Köln. </v>
      </c>
      <c r="B43" s="532"/>
      <c r="C43" s="532"/>
      <c r="D43" s="532"/>
      <c r="E43" s="762" t="s">
        <v>473</v>
      </c>
      <c r="F43" s="762"/>
      <c r="G43" s="762"/>
      <c r="H43" s="532"/>
      <c r="I43" s="532"/>
      <c r="J43" s="532"/>
    </row>
    <row r="44" spans="1:10" s="397" customFormat="1" x14ac:dyDescent="0.2">
      <c r="A44" s="536"/>
      <c r="B44" s="536"/>
      <c r="C44" s="536"/>
      <c r="D44" s="536"/>
      <c r="E44" s="536"/>
      <c r="F44" s="536"/>
      <c r="G44" s="536"/>
      <c r="H44" s="536"/>
      <c r="I44" s="536"/>
      <c r="J44" s="536"/>
    </row>
    <row r="45" spans="1:10" s="397" customFormat="1" x14ac:dyDescent="0.2">
      <c r="A45" s="666" t="str">
        <f>Tabelle1!$A$44</f>
        <v>Die Tabellen stehen unter der Lizenz CC BY-SA DEED 4.0.</v>
      </c>
      <c r="B45" s="536"/>
      <c r="C45" s="536"/>
      <c r="D45" s="536"/>
      <c r="E45" s="536"/>
      <c r="F45" s="536"/>
      <c r="G45" s="536"/>
      <c r="H45" s="536"/>
      <c r="I45" s="536"/>
      <c r="J45" s="536"/>
    </row>
  </sheetData>
  <mergeCells count="23">
    <mergeCell ref="E43:G43"/>
    <mergeCell ref="F3:G3"/>
    <mergeCell ref="A5:A6"/>
    <mergeCell ref="B2:C3"/>
    <mergeCell ref="D2:G2"/>
    <mergeCell ref="A7:A8"/>
    <mergeCell ref="A11:A12"/>
    <mergeCell ref="A2:A4"/>
    <mergeCell ref="D3:E3"/>
    <mergeCell ref="A35:A36"/>
    <mergeCell ref="A13:A14"/>
    <mergeCell ref="A15:A16"/>
    <mergeCell ref="A17:A18"/>
    <mergeCell ref="A9:A10"/>
    <mergeCell ref="A37:A38"/>
    <mergeCell ref="A19:A20"/>
    <mergeCell ref="A21:A22"/>
    <mergeCell ref="A23:A24"/>
    <mergeCell ref="A25:A26"/>
    <mergeCell ref="A27:A28"/>
    <mergeCell ref="A29:A30"/>
    <mergeCell ref="A31:A32"/>
    <mergeCell ref="A33:A34"/>
  </mergeCells>
  <conditionalFormatting sqref="A6:G6 A8:G8">
    <cfRule type="cellIs" dxfId="730" priority="54" stopIfTrue="1" operator="equal">
      <formula>1</formula>
    </cfRule>
    <cfRule type="cellIs" dxfId="729" priority="55" stopIfTrue="1" operator="lessThan">
      <formula>0.0005</formula>
    </cfRule>
  </conditionalFormatting>
  <conditionalFormatting sqref="A10:G10">
    <cfRule type="cellIs" dxfId="728" priority="43" stopIfTrue="1" operator="equal">
      <formula>1</formula>
    </cfRule>
    <cfRule type="cellIs" dxfId="727" priority="44" stopIfTrue="1" operator="lessThan">
      <formula>0.0005</formula>
    </cfRule>
  </conditionalFormatting>
  <conditionalFormatting sqref="A12:G12">
    <cfRule type="cellIs" dxfId="726" priority="40" stopIfTrue="1" operator="equal">
      <formula>1</formula>
    </cfRule>
    <cfRule type="cellIs" dxfId="725" priority="41" stopIfTrue="1" operator="lessThan">
      <formula>0.0005</formula>
    </cfRule>
  </conditionalFormatting>
  <conditionalFormatting sqref="A14:G14">
    <cfRule type="cellIs" dxfId="724" priority="37" stopIfTrue="1" operator="equal">
      <formula>1</formula>
    </cfRule>
    <cfRule type="cellIs" dxfId="723" priority="38" stopIfTrue="1" operator="lessThan">
      <formula>0.0005</formula>
    </cfRule>
  </conditionalFormatting>
  <conditionalFormatting sqref="A16:G16">
    <cfRule type="cellIs" dxfId="722" priority="34" stopIfTrue="1" operator="equal">
      <formula>1</formula>
    </cfRule>
    <cfRule type="cellIs" dxfId="721" priority="35" stopIfTrue="1" operator="lessThan">
      <formula>0.0005</formula>
    </cfRule>
  </conditionalFormatting>
  <conditionalFormatting sqref="A18:G18">
    <cfRule type="cellIs" dxfId="720" priority="31" stopIfTrue="1" operator="equal">
      <formula>1</formula>
    </cfRule>
    <cfRule type="cellIs" dxfId="719" priority="32" stopIfTrue="1" operator="lessThan">
      <formula>0.0005</formula>
    </cfRule>
  </conditionalFormatting>
  <conditionalFormatting sqref="A20:G20">
    <cfRule type="cellIs" dxfId="718" priority="28" stopIfTrue="1" operator="equal">
      <formula>1</formula>
    </cfRule>
    <cfRule type="cellIs" dxfId="717" priority="29" stopIfTrue="1" operator="lessThan">
      <formula>0.0005</formula>
    </cfRule>
  </conditionalFormatting>
  <conditionalFormatting sqref="A22:G22">
    <cfRule type="cellIs" dxfId="716" priority="25" stopIfTrue="1" operator="equal">
      <formula>1</formula>
    </cfRule>
    <cfRule type="cellIs" dxfId="715" priority="26" stopIfTrue="1" operator="lessThan">
      <formula>0.0005</formula>
    </cfRule>
  </conditionalFormatting>
  <conditionalFormatting sqref="A24:G24">
    <cfRule type="cellIs" dxfId="714" priority="22" stopIfTrue="1" operator="equal">
      <formula>1</formula>
    </cfRule>
    <cfRule type="cellIs" dxfId="713" priority="23" stopIfTrue="1" operator="lessThan">
      <formula>0.0005</formula>
    </cfRule>
  </conditionalFormatting>
  <conditionalFormatting sqref="A26:G26">
    <cfRule type="cellIs" dxfId="712" priority="19" stopIfTrue="1" operator="equal">
      <formula>1</formula>
    </cfRule>
    <cfRule type="cellIs" dxfId="711" priority="20" stopIfTrue="1" operator="lessThan">
      <formula>0.0005</formula>
    </cfRule>
  </conditionalFormatting>
  <conditionalFormatting sqref="A28:G28">
    <cfRule type="cellIs" dxfId="710" priority="16" stopIfTrue="1" operator="equal">
      <formula>1</formula>
    </cfRule>
    <cfRule type="cellIs" dxfId="709" priority="17" stopIfTrue="1" operator="lessThan">
      <formula>0.0005</formula>
    </cfRule>
  </conditionalFormatting>
  <conditionalFormatting sqref="A30:G30">
    <cfRule type="cellIs" dxfId="708" priority="13" stopIfTrue="1" operator="equal">
      <formula>1</formula>
    </cfRule>
    <cfRule type="cellIs" dxfId="707" priority="14" stopIfTrue="1" operator="lessThan">
      <formula>0.0005</formula>
    </cfRule>
  </conditionalFormatting>
  <conditionalFormatting sqref="A32:G32">
    <cfRule type="cellIs" dxfId="706" priority="10" stopIfTrue="1" operator="equal">
      <formula>1</formula>
    </cfRule>
    <cfRule type="cellIs" dxfId="705" priority="11" stopIfTrue="1" operator="lessThan">
      <formula>0.0005</formula>
    </cfRule>
  </conditionalFormatting>
  <conditionalFormatting sqref="A34:G34">
    <cfRule type="cellIs" dxfId="704" priority="7" stopIfTrue="1" operator="equal">
      <formula>1</formula>
    </cfRule>
    <cfRule type="cellIs" dxfId="703" priority="8" stopIfTrue="1" operator="lessThan">
      <formula>0.0005</formula>
    </cfRule>
  </conditionalFormatting>
  <conditionalFormatting sqref="A36:G36">
    <cfRule type="cellIs" dxfId="702" priority="4" stopIfTrue="1" operator="equal">
      <formula>1</formula>
    </cfRule>
    <cfRule type="cellIs" dxfId="701" priority="5" stopIfTrue="1" operator="lessThan">
      <formula>0.0005</formula>
    </cfRule>
  </conditionalFormatting>
  <conditionalFormatting sqref="A37:G37">
    <cfRule type="cellIs" dxfId="700" priority="3" stopIfTrue="1" operator="equal">
      <formula>0</formula>
    </cfRule>
  </conditionalFormatting>
  <conditionalFormatting sqref="A38:G38">
    <cfRule type="cellIs" dxfId="699" priority="1" stopIfTrue="1" operator="equal">
      <formula>1</formula>
    </cfRule>
    <cfRule type="cellIs" dxfId="698" priority="2" stopIfTrue="1" operator="lessThan">
      <formula>0.0005</formula>
    </cfRule>
  </conditionalFormatting>
  <conditionalFormatting sqref="B5:G5">
    <cfRule type="cellIs" dxfId="697" priority="51" stopIfTrue="1" operator="equal">
      <formula>0</formula>
    </cfRule>
  </conditionalFormatting>
  <conditionalFormatting sqref="B7:G7">
    <cfRule type="cellIs" dxfId="696" priority="58" stopIfTrue="1" operator="equal">
      <formula>0</formula>
    </cfRule>
  </conditionalFormatting>
  <conditionalFormatting sqref="B9:G9">
    <cfRule type="cellIs" dxfId="695" priority="45" stopIfTrue="1" operator="equal">
      <formula>0</formula>
    </cfRule>
  </conditionalFormatting>
  <conditionalFormatting sqref="B11:G11">
    <cfRule type="cellIs" dxfId="694" priority="42" stopIfTrue="1" operator="equal">
      <formula>0</formula>
    </cfRule>
  </conditionalFormatting>
  <conditionalFormatting sqref="B13:G13">
    <cfRule type="cellIs" dxfId="693" priority="39" stopIfTrue="1" operator="equal">
      <formula>0</formula>
    </cfRule>
  </conditionalFormatting>
  <conditionalFormatting sqref="B15:G15">
    <cfRule type="cellIs" dxfId="692" priority="36" stopIfTrue="1" operator="equal">
      <formula>0</formula>
    </cfRule>
  </conditionalFormatting>
  <conditionalFormatting sqref="B17:G17">
    <cfRule type="cellIs" dxfId="691" priority="33" stopIfTrue="1" operator="equal">
      <formula>0</formula>
    </cfRule>
  </conditionalFormatting>
  <conditionalFormatting sqref="B19:G19">
    <cfRule type="cellIs" dxfId="690" priority="30" stopIfTrue="1" operator="equal">
      <formula>0</formula>
    </cfRule>
  </conditionalFormatting>
  <conditionalFormatting sqref="B21:G21">
    <cfRule type="cellIs" dxfId="689" priority="27" stopIfTrue="1" operator="equal">
      <formula>0</formula>
    </cfRule>
  </conditionalFormatting>
  <conditionalFormatting sqref="B23:G23">
    <cfRule type="cellIs" dxfId="688" priority="24" stopIfTrue="1" operator="equal">
      <formula>0</formula>
    </cfRule>
  </conditionalFormatting>
  <conditionalFormatting sqref="B25:G25">
    <cfRule type="cellIs" dxfId="687" priority="21" stopIfTrue="1" operator="equal">
      <formula>0</formula>
    </cfRule>
  </conditionalFormatting>
  <conditionalFormatting sqref="B27:G27">
    <cfRule type="cellIs" dxfId="686" priority="18" stopIfTrue="1" operator="equal">
      <formula>0</formula>
    </cfRule>
  </conditionalFormatting>
  <conditionalFormatting sqref="B29:G29">
    <cfRule type="cellIs" dxfId="685" priority="15" stopIfTrue="1" operator="equal">
      <formula>0</formula>
    </cfRule>
  </conditionalFormatting>
  <conditionalFormatting sqref="B31:G31">
    <cfRule type="cellIs" dxfId="684" priority="12" stopIfTrue="1" operator="equal">
      <formula>0</formula>
    </cfRule>
  </conditionalFormatting>
  <conditionalFormatting sqref="B33:G33">
    <cfRule type="cellIs" dxfId="683" priority="9" stopIfTrue="1" operator="equal">
      <formula>0</formula>
    </cfRule>
  </conditionalFormatting>
  <conditionalFormatting sqref="B35:G35">
    <cfRule type="cellIs" dxfId="682" priority="6" stopIfTrue="1" operator="equal">
      <formula>0</formula>
    </cfRule>
  </conditionalFormatting>
  <hyperlinks>
    <hyperlink ref="A45" r:id="rId1" display="Publikation und Tabellen stehen unter der Lizenz CC BY-SA DEED 4.0." xr:uid="{D97710AD-DF84-4977-945C-1E075423FA20}"/>
    <hyperlink ref="E43" r:id="rId2" xr:uid="{5B09EFCD-1082-4E76-8764-B2724E66E41E}"/>
    <hyperlink ref="E43:G43" r:id="rId3" display="http://dx.doi.org/10.4232/1.14582 " xr:uid="{6D7395F6-ACE1-4C40-95FA-041B2E6745B7}"/>
  </hyperlinks>
  <pageMargins left="0.7" right="0.7" top="0.78740157499999996" bottom="0.78740157499999996" header="0.3" footer="0.3"/>
  <pageSetup paperSize="9" scale="81" orientation="portrait" r:id="rId4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251667-31AC-4EBB-841D-2BEE949547D8}">
  <sheetPr>
    <pageSetUpPr fitToPage="1"/>
  </sheetPr>
  <dimension ref="A1:N45"/>
  <sheetViews>
    <sheetView view="pageBreakPreview" zoomScaleNormal="100" zoomScaleSheetLayoutView="100" workbookViewId="0">
      <selection sqref="A1:M1"/>
    </sheetView>
  </sheetViews>
  <sheetFormatPr baseColWidth="10" defaultRowHeight="12.75" x14ac:dyDescent="0.2"/>
  <cols>
    <col min="1" max="1" width="13.42578125" style="20" customWidth="1"/>
    <col min="2" max="13" width="9.7109375" style="20" customWidth="1"/>
    <col min="14" max="14" width="2.7109375" style="397" customWidth="1"/>
    <col min="15" max="16384" width="11.42578125" style="20"/>
  </cols>
  <sheetData>
    <row r="1" spans="1:13" ht="39.950000000000003" customHeight="1" thickBot="1" x14ac:dyDescent="0.25">
      <c r="A1" s="785" t="str">
        <f>"Tabelle 3: Nebenberufliches, freiberufliches und ehrenamtliches Personal nach Ländern " &amp;Hilfswerte!B1</f>
        <v>Tabelle 3: Nebenberufliches, freiberufliches und ehrenamtliches Personal nach Ländern 2024</v>
      </c>
      <c r="B1" s="785"/>
      <c r="C1" s="785"/>
      <c r="D1" s="785"/>
      <c r="E1" s="785"/>
      <c r="F1" s="785"/>
      <c r="G1" s="785"/>
      <c r="H1" s="785"/>
      <c r="I1" s="785"/>
      <c r="J1" s="785"/>
      <c r="K1" s="785"/>
      <c r="L1" s="785"/>
      <c r="M1" s="785"/>
    </row>
    <row r="2" spans="1:13" ht="24" customHeight="1" thickBot="1" x14ac:dyDescent="0.25">
      <c r="A2" s="786" t="s">
        <v>12</v>
      </c>
      <c r="B2" s="795" t="s">
        <v>427</v>
      </c>
      <c r="C2" s="796"/>
      <c r="D2" s="837" t="s">
        <v>13</v>
      </c>
      <c r="E2" s="837"/>
      <c r="F2" s="837"/>
      <c r="G2" s="837"/>
      <c r="H2" s="837"/>
      <c r="I2" s="837"/>
      <c r="J2" s="837"/>
      <c r="K2" s="837"/>
      <c r="L2" s="837"/>
      <c r="M2" s="838"/>
    </row>
    <row r="3" spans="1:13" ht="60" customHeight="1" x14ac:dyDescent="0.2">
      <c r="A3" s="787"/>
      <c r="B3" s="797"/>
      <c r="C3" s="798"/>
      <c r="D3" s="835" t="s">
        <v>432</v>
      </c>
      <c r="E3" s="836"/>
      <c r="F3" s="835" t="s">
        <v>428</v>
      </c>
      <c r="G3" s="836"/>
      <c r="H3" s="835" t="s">
        <v>429</v>
      </c>
      <c r="I3" s="836"/>
      <c r="J3" s="835" t="s">
        <v>430</v>
      </c>
      <c r="K3" s="836"/>
      <c r="L3" s="835" t="s">
        <v>431</v>
      </c>
      <c r="M3" s="839"/>
    </row>
    <row r="4" spans="1:13" ht="22.5" customHeight="1" x14ac:dyDescent="0.2">
      <c r="A4" s="788"/>
      <c r="B4" s="583"/>
      <c r="C4" s="566" t="s">
        <v>376</v>
      </c>
      <c r="D4" s="584" t="s">
        <v>9</v>
      </c>
      <c r="E4" s="566" t="s">
        <v>376</v>
      </c>
      <c r="F4" s="585"/>
      <c r="G4" s="566" t="s">
        <v>376</v>
      </c>
      <c r="H4" s="585"/>
      <c r="I4" s="566" t="s">
        <v>376</v>
      </c>
      <c r="J4" s="585"/>
      <c r="K4" s="566" t="s">
        <v>376</v>
      </c>
      <c r="L4" s="585"/>
      <c r="M4" s="570" t="s">
        <v>376</v>
      </c>
    </row>
    <row r="5" spans="1:13" x14ac:dyDescent="0.2">
      <c r="A5" s="799" t="s">
        <v>61</v>
      </c>
      <c r="B5" s="179">
        <v>41252</v>
      </c>
      <c r="C5" s="179">
        <v>26457</v>
      </c>
      <c r="D5" s="82">
        <v>4</v>
      </c>
      <c r="E5" s="83">
        <v>3</v>
      </c>
      <c r="F5" s="82">
        <v>32640</v>
      </c>
      <c r="G5" s="83">
        <v>22195</v>
      </c>
      <c r="H5" s="82">
        <v>7607</v>
      </c>
      <c r="I5" s="83">
        <v>3680</v>
      </c>
      <c r="J5" s="82">
        <v>633</v>
      </c>
      <c r="K5" s="96">
        <v>340</v>
      </c>
      <c r="L5" s="82">
        <v>368</v>
      </c>
      <c r="M5" s="176">
        <v>239</v>
      </c>
    </row>
    <row r="6" spans="1:13" x14ac:dyDescent="0.2">
      <c r="A6" s="782"/>
      <c r="B6" s="180">
        <v>1</v>
      </c>
      <c r="C6" s="129">
        <v>0.64134999999999998</v>
      </c>
      <c r="D6" s="85">
        <v>1E-4</v>
      </c>
      <c r="E6" s="148">
        <v>0.75</v>
      </c>
      <c r="F6" s="85">
        <v>0.79122999999999999</v>
      </c>
      <c r="G6" s="148">
        <v>0.67998999999999998</v>
      </c>
      <c r="H6" s="85">
        <v>0.18440000000000001</v>
      </c>
      <c r="I6" s="148">
        <v>0.48376000000000002</v>
      </c>
      <c r="J6" s="85">
        <v>1.5339999999999999E-2</v>
      </c>
      <c r="K6" s="148">
        <v>0.53712000000000004</v>
      </c>
      <c r="L6" s="85">
        <v>8.9200000000000008E-3</v>
      </c>
      <c r="M6" s="150">
        <v>0.64946000000000004</v>
      </c>
    </row>
    <row r="7" spans="1:13" x14ac:dyDescent="0.2">
      <c r="A7" s="782" t="s">
        <v>62</v>
      </c>
      <c r="B7" s="179">
        <v>43310</v>
      </c>
      <c r="C7" s="179">
        <v>29429</v>
      </c>
      <c r="D7" s="82">
        <v>7</v>
      </c>
      <c r="E7" s="83">
        <v>4</v>
      </c>
      <c r="F7" s="82">
        <v>39696</v>
      </c>
      <c r="G7" s="83">
        <v>27540</v>
      </c>
      <c r="H7" s="82">
        <v>2617</v>
      </c>
      <c r="I7" s="83">
        <v>1271</v>
      </c>
      <c r="J7" s="82">
        <v>181</v>
      </c>
      <c r="K7" s="96">
        <v>67</v>
      </c>
      <c r="L7" s="82">
        <v>809</v>
      </c>
      <c r="M7" s="176">
        <v>547</v>
      </c>
    </row>
    <row r="8" spans="1:13" x14ac:dyDescent="0.2">
      <c r="A8" s="782"/>
      <c r="B8" s="180">
        <v>1</v>
      </c>
      <c r="C8" s="129">
        <v>0.67949999999999999</v>
      </c>
      <c r="D8" s="85">
        <v>1.6000000000000001E-4</v>
      </c>
      <c r="E8" s="148">
        <v>0.57142999999999999</v>
      </c>
      <c r="F8" s="85">
        <v>0.91656000000000004</v>
      </c>
      <c r="G8" s="148">
        <v>0.69377</v>
      </c>
      <c r="H8" s="85">
        <v>6.0420000000000001E-2</v>
      </c>
      <c r="I8" s="148">
        <v>0.48566999999999999</v>
      </c>
      <c r="J8" s="85">
        <v>4.1799999999999997E-3</v>
      </c>
      <c r="K8" s="148">
        <v>0.37017</v>
      </c>
      <c r="L8" s="85">
        <v>1.8679999999999999E-2</v>
      </c>
      <c r="M8" s="150">
        <v>0.67613999999999996</v>
      </c>
    </row>
    <row r="9" spans="1:13" x14ac:dyDescent="0.2">
      <c r="A9" s="782" t="s">
        <v>63</v>
      </c>
      <c r="B9" s="179">
        <v>4972</v>
      </c>
      <c r="C9" s="179">
        <v>3378</v>
      </c>
      <c r="D9" s="82">
        <v>0</v>
      </c>
      <c r="E9" s="83">
        <v>0</v>
      </c>
      <c r="F9" s="82">
        <v>4466</v>
      </c>
      <c r="G9" s="83">
        <v>3087</v>
      </c>
      <c r="H9" s="82">
        <v>499</v>
      </c>
      <c r="I9" s="83">
        <v>286</v>
      </c>
      <c r="J9" s="82">
        <v>0</v>
      </c>
      <c r="K9" s="96">
        <v>0</v>
      </c>
      <c r="L9" s="82">
        <v>7</v>
      </c>
      <c r="M9" s="176">
        <v>5</v>
      </c>
    </row>
    <row r="10" spans="1:13" x14ac:dyDescent="0.2">
      <c r="A10" s="782"/>
      <c r="B10" s="180">
        <v>1</v>
      </c>
      <c r="C10" s="129">
        <v>0.6794</v>
      </c>
      <c r="D10" s="85" t="s">
        <v>482</v>
      </c>
      <c r="E10" s="148" t="s">
        <v>482</v>
      </c>
      <c r="F10" s="85">
        <v>0.89822999999999997</v>
      </c>
      <c r="G10" s="148">
        <v>0.69121999999999995</v>
      </c>
      <c r="H10" s="85">
        <v>0.10036</v>
      </c>
      <c r="I10" s="148">
        <v>0.57315000000000005</v>
      </c>
      <c r="J10" s="85" t="s">
        <v>482</v>
      </c>
      <c r="K10" s="148" t="s">
        <v>482</v>
      </c>
      <c r="L10" s="85">
        <v>1.41E-3</v>
      </c>
      <c r="M10" s="150">
        <v>0.71428999999999998</v>
      </c>
    </row>
    <row r="11" spans="1:13" x14ac:dyDescent="0.2">
      <c r="A11" s="782" t="s">
        <v>64</v>
      </c>
      <c r="B11" s="179">
        <v>2506</v>
      </c>
      <c r="C11" s="179">
        <v>1657</v>
      </c>
      <c r="D11" s="82">
        <v>0</v>
      </c>
      <c r="E11" s="83">
        <v>0</v>
      </c>
      <c r="F11" s="82">
        <v>2167</v>
      </c>
      <c r="G11" s="83">
        <v>1442</v>
      </c>
      <c r="H11" s="82">
        <v>261</v>
      </c>
      <c r="I11" s="83">
        <v>157</v>
      </c>
      <c r="J11" s="82">
        <v>58</v>
      </c>
      <c r="K11" s="96">
        <v>43</v>
      </c>
      <c r="L11" s="82">
        <v>20</v>
      </c>
      <c r="M11" s="176">
        <v>15</v>
      </c>
    </row>
    <row r="12" spans="1:13" x14ac:dyDescent="0.2">
      <c r="A12" s="782"/>
      <c r="B12" s="180">
        <v>1</v>
      </c>
      <c r="C12" s="129">
        <v>0.66120999999999996</v>
      </c>
      <c r="D12" s="85" t="s">
        <v>482</v>
      </c>
      <c r="E12" s="148" t="s">
        <v>482</v>
      </c>
      <c r="F12" s="85">
        <v>0.86472000000000004</v>
      </c>
      <c r="G12" s="148">
        <v>0.66544000000000003</v>
      </c>
      <c r="H12" s="85">
        <v>0.10415000000000001</v>
      </c>
      <c r="I12" s="148">
        <v>0.60153000000000001</v>
      </c>
      <c r="J12" s="85">
        <v>2.3140000000000001E-2</v>
      </c>
      <c r="K12" s="148">
        <v>0.74138000000000004</v>
      </c>
      <c r="L12" s="85">
        <v>7.9799999999999992E-3</v>
      </c>
      <c r="M12" s="150">
        <v>0.75</v>
      </c>
    </row>
    <row r="13" spans="1:13" x14ac:dyDescent="0.2">
      <c r="A13" s="782" t="s">
        <v>65</v>
      </c>
      <c r="B13" s="179">
        <v>1320</v>
      </c>
      <c r="C13" s="179">
        <v>735</v>
      </c>
      <c r="D13" s="82">
        <v>0</v>
      </c>
      <c r="E13" s="83">
        <v>0</v>
      </c>
      <c r="F13" s="82">
        <v>959</v>
      </c>
      <c r="G13" s="83">
        <v>503</v>
      </c>
      <c r="H13" s="82">
        <v>341</v>
      </c>
      <c r="I13" s="83">
        <v>225</v>
      </c>
      <c r="J13" s="82">
        <v>20</v>
      </c>
      <c r="K13" s="96">
        <v>7</v>
      </c>
      <c r="L13" s="82">
        <v>0</v>
      </c>
      <c r="M13" s="176">
        <v>0</v>
      </c>
    </row>
    <row r="14" spans="1:13" x14ac:dyDescent="0.2">
      <c r="A14" s="782"/>
      <c r="B14" s="180">
        <v>1</v>
      </c>
      <c r="C14" s="129">
        <v>0.55681999999999998</v>
      </c>
      <c r="D14" s="85" t="s">
        <v>482</v>
      </c>
      <c r="E14" s="148" t="s">
        <v>482</v>
      </c>
      <c r="F14" s="85">
        <v>0.72652000000000005</v>
      </c>
      <c r="G14" s="148">
        <v>0.52449999999999997</v>
      </c>
      <c r="H14" s="85">
        <v>0.25833</v>
      </c>
      <c r="I14" s="148">
        <v>0.65981999999999996</v>
      </c>
      <c r="J14" s="85">
        <v>1.515E-2</v>
      </c>
      <c r="K14" s="148">
        <v>0.35</v>
      </c>
      <c r="L14" s="85" t="s">
        <v>482</v>
      </c>
      <c r="M14" s="150" t="s">
        <v>482</v>
      </c>
    </row>
    <row r="15" spans="1:13" x14ac:dyDescent="0.2">
      <c r="A15" s="782" t="s">
        <v>66</v>
      </c>
      <c r="B15" s="179">
        <v>1557</v>
      </c>
      <c r="C15" s="179">
        <v>1114</v>
      </c>
      <c r="D15" s="82">
        <v>0</v>
      </c>
      <c r="E15" s="83">
        <v>0</v>
      </c>
      <c r="F15" s="82">
        <v>1465</v>
      </c>
      <c r="G15" s="83">
        <v>1047</v>
      </c>
      <c r="H15" s="82">
        <v>16</v>
      </c>
      <c r="I15" s="83">
        <v>9</v>
      </c>
      <c r="J15" s="82">
        <v>76</v>
      </c>
      <c r="K15" s="96">
        <v>58</v>
      </c>
      <c r="L15" s="82">
        <v>0</v>
      </c>
      <c r="M15" s="176">
        <v>0</v>
      </c>
    </row>
    <row r="16" spans="1:13" x14ac:dyDescent="0.2">
      <c r="A16" s="782"/>
      <c r="B16" s="180">
        <v>1</v>
      </c>
      <c r="C16" s="129">
        <v>0.71548</v>
      </c>
      <c r="D16" s="85" t="s">
        <v>482</v>
      </c>
      <c r="E16" s="148" t="s">
        <v>482</v>
      </c>
      <c r="F16" s="85">
        <v>0.94091000000000002</v>
      </c>
      <c r="G16" s="148">
        <v>0.71467999999999998</v>
      </c>
      <c r="H16" s="85">
        <v>1.0279999999999999E-2</v>
      </c>
      <c r="I16" s="148">
        <v>0.5625</v>
      </c>
      <c r="J16" s="85">
        <v>4.8809999999999999E-2</v>
      </c>
      <c r="K16" s="148">
        <v>0.76315999999999995</v>
      </c>
      <c r="L16" s="85" t="s">
        <v>482</v>
      </c>
      <c r="M16" s="150" t="s">
        <v>482</v>
      </c>
    </row>
    <row r="17" spans="1:13" x14ac:dyDescent="0.2">
      <c r="A17" s="782" t="s">
        <v>67</v>
      </c>
      <c r="B17" s="179">
        <v>11263</v>
      </c>
      <c r="C17" s="179">
        <v>7659</v>
      </c>
      <c r="D17" s="82">
        <v>0</v>
      </c>
      <c r="E17" s="83">
        <v>0</v>
      </c>
      <c r="F17" s="82">
        <v>9817</v>
      </c>
      <c r="G17" s="83">
        <v>6846</v>
      </c>
      <c r="H17" s="82">
        <v>1206</v>
      </c>
      <c r="I17" s="83">
        <v>650</v>
      </c>
      <c r="J17" s="82">
        <v>57</v>
      </c>
      <c r="K17" s="96">
        <v>30</v>
      </c>
      <c r="L17" s="82">
        <v>183</v>
      </c>
      <c r="M17" s="176">
        <v>133</v>
      </c>
    </row>
    <row r="18" spans="1:13" x14ac:dyDescent="0.2">
      <c r="A18" s="782"/>
      <c r="B18" s="180">
        <v>1</v>
      </c>
      <c r="C18" s="129">
        <v>0.68001</v>
      </c>
      <c r="D18" s="85" t="s">
        <v>482</v>
      </c>
      <c r="E18" s="148" t="s">
        <v>482</v>
      </c>
      <c r="F18" s="85">
        <v>0.87161999999999995</v>
      </c>
      <c r="G18" s="148">
        <v>0.69735999999999998</v>
      </c>
      <c r="H18" s="85">
        <v>0.10707999999999999</v>
      </c>
      <c r="I18" s="148">
        <v>0.53896999999999995</v>
      </c>
      <c r="J18" s="85">
        <v>5.0600000000000003E-3</v>
      </c>
      <c r="K18" s="148">
        <v>0.52632000000000001</v>
      </c>
      <c r="L18" s="85">
        <v>1.6250000000000001E-2</v>
      </c>
      <c r="M18" s="150">
        <v>0.72677999999999998</v>
      </c>
    </row>
    <row r="19" spans="1:13" ht="12.75" customHeight="1" x14ac:dyDescent="0.2">
      <c r="A19" s="782" t="s">
        <v>68</v>
      </c>
      <c r="B19" s="179">
        <v>1436</v>
      </c>
      <c r="C19" s="179">
        <v>972</v>
      </c>
      <c r="D19" s="82">
        <v>0</v>
      </c>
      <c r="E19" s="83">
        <v>0</v>
      </c>
      <c r="F19" s="82">
        <v>1273</v>
      </c>
      <c r="G19" s="83">
        <v>888</v>
      </c>
      <c r="H19" s="82">
        <v>162</v>
      </c>
      <c r="I19" s="83">
        <v>83</v>
      </c>
      <c r="J19" s="82">
        <v>1</v>
      </c>
      <c r="K19" s="96">
        <v>1</v>
      </c>
      <c r="L19" s="82">
        <v>0</v>
      </c>
      <c r="M19" s="176">
        <v>0</v>
      </c>
    </row>
    <row r="20" spans="1:13" ht="12.75" customHeight="1" x14ac:dyDescent="0.2">
      <c r="A20" s="782"/>
      <c r="B20" s="180">
        <v>1</v>
      </c>
      <c r="C20" s="129">
        <v>0.67688000000000004</v>
      </c>
      <c r="D20" s="85" t="s">
        <v>482</v>
      </c>
      <c r="E20" s="148" t="s">
        <v>482</v>
      </c>
      <c r="F20" s="85">
        <v>0.88649</v>
      </c>
      <c r="G20" s="148">
        <v>0.69755999999999996</v>
      </c>
      <c r="H20" s="85">
        <v>0.11280999999999999</v>
      </c>
      <c r="I20" s="148">
        <v>0.51234999999999997</v>
      </c>
      <c r="J20" s="85">
        <v>6.9999999999999999E-4</v>
      </c>
      <c r="K20" s="148">
        <v>1</v>
      </c>
      <c r="L20" s="85" t="s">
        <v>482</v>
      </c>
      <c r="M20" s="150" t="s">
        <v>482</v>
      </c>
    </row>
    <row r="21" spans="1:13" x14ac:dyDescent="0.2">
      <c r="A21" s="782" t="s">
        <v>69</v>
      </c>
      <c r="B21" s="179">
        <v>18574</v>
      </c>
      <c r="C21" s="179">
        <v>12202</v>
      </c>
      <c r="D21" s="82">
        <v>0</v>
      </c>
      <c r="E21" s="83">
        <v>0</v>
      </c>
      <c r="F21" s="82">
        <v>17208</v>
      </c>
      <c r="G21" s="83">
        <v>11497</v>
      </c>
      <c r="H21" s="82">
        <v>1145</v>
      </c>
      <c r="I21" s="83">
        <v>575</v>
      </c>
      <c r="J21" s="82">
        <v>33</v>
      </c>
      <c r="K21" s="96">
        <v>17</v>
      </c>
      <c r="L21" s="82">
        <v>188</v>
      </c>
      <c r="M21" s="176">
        <v>113</v>
      </c>
    </row>
    <row r="22" spans="1:13" x14ac:dyDescent="0.2">
      <c r="A22" s="782"/>
      <c r="B22" s="180">
        <v>1</v>
      </c>
      <c r="C22" s="129">
        <v>0.65693999999999997</v>
      </c>
      <c r="D22" s="143" t="s">
        <v>482</v>
      </c>
      <c r="E22" s="148" t="s">
        <v>482</v>
      </c>
      <c r="F22" s="85">
        <v>0.92645999999999995</v>
      </c>
      <c r="G22" s="148">
        <v>0.66812000000000005</v>
      </c>
      <c r="H22" s="85">
        <v>6.1650000000000003E-2</v>
      </c>
      <c r="I22" s="148">
        <v>0.50217999999999996</v>
      </c>
      <c r="J22" s="85">
        <v>1.7799999999999999E-3</v>
      </c>
      <c r="K22" s="148">
        <v>0.51515</v>
      </c>
      <c r="L22" s="85">
        <v>1.0120000000000001E-2</v>
      </c>
      <c r="M22" s="150">
        <v>0.60106000000000004</v>
      </c>
    </row>
    <row r="23" spans="1:13" ht="12.75" customHeight="1" x14ac:dyDescent="0.2">
      <c r="A23" s="782" t="s">
        <v>70</v>
      </c>
      <c r="B23" s="179">
        <v>35392</v>
      </c>
      <c r="C23" s="179">
        <v>21041</v>
      </c>
      <c r="D23" s="82">
        <v>0</v>
      </c>
      <c r="E23" s="83">
        <v>0</v>
      </c>
      <c r="F23" s="82">
        <v>28316</v>
      </c>
      <c r="G23" s="83">
        <v>17757</v>
      </c>
      <c r="H23" s="82">
        <v>6691</v>
      </c>
      <c r="I23" s="83">
        <v>3097</v>
      </c>
      <c r="J23" s="82">
        <v>168</v>
      </c>
      <c r="K23" s="96">
        <v>79</v>
      </c>
      <c r="L23" s="82">
        <v>217</v>
      </c>
      <c r="M23" s="176">
        <v>108</v>
      </c>
    </row>
    <row r="24" spans="1:13" ht="12.75" customHeight="1" x14ac:dyDescent="0.2">
      <c r="A24" s="782"/>
      <c r="B24" s="180">
        <v>1</v>
      </c>
      <c r="C24" s="129">
        <v>0.59450999999999998</v>
      </c>
      <c r="D24" s="85" t="s">
        <v>482</v>
      </c>
      <c r="E24" s="148" t="s">
        <v>482</v>
      </c>
      <c r="F24" s="85">
        <v>0.80006999999999995</v>
      </c>
      <c r="G24" s="148">
        <v>0.62709999999999999</v>
      </c>
      <c r="H24" s="85">
        <v>0.18905</v>
      </c>
      <c r="I24" s="148">
        <v>0.46285999999999999</v>
      </c>
      <c r="J24" s="85">
        <v>4.7499999999999999E-3</v>
      </c>
      <c r="K24" s="148">
        <v>0.47023999999999999</v>
      </c>
      <c r="L24" s="85">
        <v>6.13E-3</v>
      </c>
      <c r="M24" s="150">
        <v>0.49769999999999998</v>
      </c>
    </row>
    <row r="25" spans="1:13" ht="12.75" customHeight="1" x14ac:dyDescent="0.2">
      <c r="A25" s="782" t="s">
        <v>71</v>
      </c>
      <c r="B25" s="179">
        <v>9642</v>
      </c>
      <c r="C25" s="179">
        <v>6483</v>
      </c>
      <c r="D25" s="82">
        <v>15</v>
      </c>
      <c r="E25" s="83">
        <v>10</v>
      </c>
      <c r="F25" s="82">
        <v>7781</v>
      </c>
      <c r="G25" s="83">
        <v>5586</v>
      </c>
      <c r="H25" s="82">
        <v>1602</v>
      </c>
      <c r="I25" s="83">
        <v>735</v>
      </c>
      <c r="J25" s="82">
        <v>96</v>
      </c>
      <c r="K25" s="96">
        <v>66</v>
      </c>
      <c r="L25" s="82">
        <v>148</v>
      </c>
      <c r="M25" s="176">
        <v>86</v>
      </c>
    </row>
    <row r="26" spans="1:13" ht="12.75" customHeight="1" x14ac:dyDescent="0.2">
      <c r="A26" s="782"/>
      <c r="B26" s="180">
        <v>1</v>
      </c>
      <c r="C26" s="129">
        <v>0.67237000000000002</v>
      </c>
      <c r="D26" s="85">
        <v>1.56E-3</v>
      </c>
      <c r="E26" s="148">
        <v>0.66666999999999998</v>
      </c>
      <c r="F26" s="85">
        <v>0.80698999999999999</v>
      </c>
      <c r="G26" s="148">
        <v>0.71789999999999998</v>
      </c>
      <c r="H26" s="85">
        <v>0.16614999999999999</v>
      </c>
      <c r="I26" s="148">
        <v>0.45879999999999999</v>
      </c>
      <c r="J26" s="85">
        <v>9.9600000000000001E-3</v>
      </c>
      <c r="K26" s="148">
        <v>0.6875</v>
      </c>
      <c r="L26" s="85">
        <v>1.5350000000000001E-2</v>
      </c>
      <c r="M26" s="150">
        <v>0.58108000000000004</v>
      </c>
    </row>
    <row r="27" spans="1:13" x14ac:dyDescent="0.2">
      <c r="A27" s="782" t="s">
        <v>72</v>
      </c>
      <c r="B27" s="179">
        <v>2625</v>
      </c>
      <c r="C27" s="179">
        <v>1578</v>
      </c>
      <c r="D27" s="82">
        <v>3</v>
      </c>
      <c r="E27" s="83">
        <v>1</v>
      </c>
      <c r="F27" s="82">
        <v>1786</v>
      </c>
      <c r="G27" s="83">
        <v>1085</v>
      </c>
      <c r="H27" s="82">
        <v>712</v>
      </c>
      <c r="I27" s="83">
        <v>433</v>
      </c>
      <c r="J27" s="82">
        <v>95</v>
      </c>
      <c r="K27" s="96">
        <v>44</v>
      </c>
      <c r="L27" s="82">
        <v>29</v>
      </c>
      <c r="M27" s="176">
        <v>15</v>
      </c>
    </row>
    <row r="28" spans="1:13" x14ac:dyDescent="0.2">
      <c r="A28" s="782"/>
      <c r="B28" s="180">
        <v>1</v>
      </c>
      <c r="C28" s="129">
        <v>0.60114000000000001</v>
      </c>
      <c r="D28" s="85">
        <v>1.14E-3</v>
      </c>
      <c r="E28" s="148">
        <v>0.33333000000000002</v>
      </c>
      <c r="F28" s="85">
        <v>0.68037999999999998</v>
      </c>
      <c r="G28" s="148">
        <v>0.60750000000000004</v>
      </c>
      <c r="H28" s="85">
        <v>0.27123999999999998</v>
      </c>
      <c r="I28" s="148">
        <v>0.60814999999999997</v>
      </c>
      <c r="J28" s="85">
        <v>3.619E-2</v>
      </c>
      <c r="K28" s="148">
        <v>0.46316000000000002</v>
      </c>
      <c r="L28" s="85">
        <v>1.1050000000000001E-2</v>
      </c>
      <c r="M28" s="150">
        <v>0.51724000000000003</v>
      </c>
    </row>
    <row r="29" spans="1:13" x14ac:dyDescent="0.2">
      <c r="A29" s="782" t="s">
        <v>73</v>
      </c>
      <c r="B29" s="179">
        <v>4863</v>
      </c>
      <c r="C29" s="179">
        <v>2969</v>
      </c>
      <c r="D29" s="82">
        <v>0</v>
      </c>
      <c r="E29" s="83">
        <v>0</v>
      </c>
      <c r="F29" s="82">
        <v>4556</v>
      </c>
      <c r="G29" s="83">
        <v>2812</v>
      </c>
      <c r="H29" s="82">
        <v>267</v>
      </c>
      <c r="I29" s="83">
        <v>128</v>
      </c>
      <c r="J29" s="82">
        <v>27</v>
      </c>
      <c r="K29" s="96">
        <v>19</v>
      </c>
      <c r="L29" s="82">
        <v>13</v>
      </c>
      <c r="M29" s="176">
        <v>10</v>
      </c>
    </row>
    <row r="30" spans="1:13" x14ac:dyDescent="0.2">
      <c r="A30" s="782"/>
      <c r="B30" s="180">
        <v>1</v>
      </c>
      <c r="C30" s="129">
        <v>0.61053000000000002</v>
      </c>
      <c r="D30" s="85" t="s">
        <v>482</v>
      </c>
      <c r="E30" s="148" t="s">
        <v>482</v>
      </c>
      <c r="F30" s="85">
        <v>0.93686999999999998</v>
      </c>
      <c r="G30" s="148">
        <v>0.61721000000000004</v>
      </c>
      <c r="H30" s="85">
        <v>5.4899999999999997E-2</v>
      </c>
      <c r="I30" s="148">
        <v>0.47939999999999999</v>
      </c>
      <c r="J30" s="85">
        <v>5.5500000000000002E-3</v>
      </c>
      <c r="K30" s="148">
        <v>0.70369999999999999</v>
      </c>
      <c r="L30" s="85">
        <v>2.6700000000000001E-3</v>
      </c>
      <c r="M30" s="150">
        <v>0.76922999999999997</v>
      </c>
    </row>
    <row r="31" spans="1:13" ht="12.75" customHeight="1" x14ac:dyDescent="0.2">
      <c r="A31" s="782" t="s">
        <v>74</v>
      </c>
      <c r="B31" s="179">
        <v>2390</v>
      </c>
      <c r="C31" s="179">
        <v>1564</v>
      </c>
      <c r="D31" s="82">
        <v>0</v>
      </c>
      <c r="E31" s="83">
        <v>0</v>
      </c>
      <c r="F31" s="82">
        <v>2051</v>
      </c>
      <c r="G31" s="83">
        <v>1370</v>
      </c>
      <c r="H31" s="82">
        <v>310</v>
      </c>
      <c r="I31" s="83">
        <v>171</v>
      </c>
      <c r="J31" s="82">
        <v>14</v>
      </c>
      <c r="K31" s="96">
        <v>9</v>
      </c>
      <c r="L31" s="82">
        <v>15</v>
      </c>
      <c r="M31" s="176">
        <v>14</v>
      </c>
    </row>
    <row r="32" spans="1:13" ht="12.75" customHeight="1" x14ac:dyDescent="0.2">
      <c r="A32" s="782"/>
      <c r="B32" s="180">
        <v>1</v>
      </c>
      <c r="C32" s="129">
        <v>0.65439000000000003</v>
      </c>
      <c r="D32" s="85" t="s">
        <v>482</v>
      </c>
      <c r="E32" s="148" t="s">
        <v>482</v>
      </c>
      <c r="F32" s="85">
        <v>0.85816000000000003</v>
      </c>
      <c r="G32" s="148">
        <v>0.66796999999999995</v>
      </c>
      <c r="H32" s="85">
        <v>0.12970999999999999</v>
      </c>
      <c r="I32" s="148">
        <v>0.55161000000000004</v>
      </c>
      <c r="J32" s="85">
        <v>5.8599999999999998E-3</v>
      </c>
      <c r="K32" s="148">
        <v>0.64285999999999999</v>
      </c>
      <c r="L32" s="85">
        <v>6.28E-3</v>
      </c>
      <c r="M32" s="150">
        <v>0.93332999999999999</v>
      </c>
    </row>
    <row r="33" spans="1:13" ht="12.75" customHeight="1" x14ac:dyDescent="0.2">
      <c r="A33" s="782" t="s">
        <v>75</v>
      </c>
      <c r="B33" s="184">
        <v>8330</v>
      </c>
      <c r="C33" s="185">
        <v>5448</v>
      </c>
      <c r="D33" s="179">
        <v>73</v>
      </c>
      <c r="E33" s="179">
        <v>51</v>
      </c>
      <c r="F33" s="82">
        <v>7072</v>
      </c>
      <c r="G33" s="83">
        <v>4833</v>
      </c>
      <c r="H33" s="82">
        <v>859</v>
      </c>
      <c r="I33" s="83">
        <v>369</v>
      </c>
      <c r="J33" s="82">
        <v>159</v>
      </c>
      <c r="K33" s="96">
        <v>98</v>
      </c>
      <c r="L33" s="82">
        <v>167</v>
      </c>
      <c r="M33" s="176">
        <v>97</v>
      </c>
    </row>
    <row r="34" spans="1:13" ht="12.75" customHeight="1" x14ac:dyDescent="0.2">
      <c r="A34" s="782"/>
      <c r="B34" s="186">
        <v>1</v>
      </c>
      <c r="C34" s="187">
        <v>0.65402000000000005</v>
      </c>
      <c r="D34" s="129">
        <v>8.7600000000000004E-3</v>
      </c>
      <c r="E34" s="129">
        <v>0.69862999999999997</v>
      </c>
      <c r="F34" s="85">
        <v>0.84897999999999996</v>
      </c>
      <c r="G34" s="148">
        <v>0.68340000000000001</v>
      </c>
      <c r="H34" s="85">
        <v>0.10312</v>
      </c>
      <c r="I34" s="148">
        <v>0.42957000000000001</v>
      </c>
      <c r="J34" s="85">
        <v>1.9089999999999999E-2</v>
      </c>
      <c r="K34" s="148">
        <v>0.61634999999999995</v>
      </c>
      <c r="L34" s="85">
        <v>2.0049999999999998E-2</v>
      </c>
      <c r="M34" s="150">
        <v>0.58084000000000002</v>
      </c>
    </row>
    <row r="35" spans="1:13" x14ac:dyDescent="0.2">
      <c r="A35" s="783" t="s">
        <v>76</v>
      </c>
      <c r="B35" s="188">
        <v>3431</v>
      </c>
      <c r="C35" s="189">
        <v>2133</v>
      </c>
      <c r="D35" s="179">
        <v>0</v>
      </c>
      <c r="E35" s="179">
        <v>0</v>
      </c>
      <c r="F35" s="82">
        <v>2744</v>
      </c>
      <c r="G35" s="83">
        <v>1762</v>
      </c>
      <c r="H35" s="82">
        <v>550</v>
      </c>
      <c r="I35" s="83">
        <v>277</v>
      </c>
      <c r="J35" s="82">
        <v>11</v>
      </c>
      <c r="K35" s="96">
        <v>8</v>
      </c>
      <c r="L35" s="82">
        <v>126</v>
      </c>
      <c r="M35" s="176">
        <v>86</v>
      </c>
    </row>
    <row r="36" spans="1:13" x14ac:dyDescent="0.2">
      <c r="A36" s="784"/>
      <c r="B36" s="190">
        <v>1</v>
      </c>
      <c r="C36" s="191">
        <v>0.62168000000000001</v>
      </c>
      <c r="D36" s="430" t="s">
        <v>482</v>
      </c>
      <c r="E36" s="144" t="s">
        <v>482</v>
      </c>
      <c r="F36" s="102">
        <v>0.79976999999999998</v>
      </c>
      <c r="G36" s="151">
        <v>0.64212999999999998</v>
      </c>
      <c r="H36" s="102">
        <v>0.1603</v>
      </c>
      <c r="I36" s="151">
        <v>0.50363999999999998</v>
      </c>
      <c r="J36" s="102">
        <v>3.2100000000000002E-3</v>
      </c>
      <c r="K36" s="151">
        <v>0.72726999999999997</v>
      </c>
      <c r="L36" s="102">
        <v>3.6720000000000003E-2</v>
      </c>
      <c r="M36" s="152">
        <v>0.68254000000000004</v>
      </c>
    </row>
    <row r="37" spans="1:13" ht="12.75" customHeight="1" x14ac:dyDescent="0.2">
      <c r="A37" s="833" t="s">
        <v>85</v>
      </c>
      <c r="B37" s="181">
        <v>192863</v>
      </c>
      <c r="C37" s="192">
        <v>124819</v>
      </c>
      <c r="D37" s="182">
        <v>102</v>
      </c>
      <c r="E37" s="182">
        <v>69</v>
      </c>
      <c r="F37" s="103">
        <v>163997</v>
      </c>
      <c r="G37" s="122">
        <v>110250</v>
      </c>
      <c r="H37" s="103">
        <v>24845</v>
      </c>
      <c r="I37" s="122">
        <v>12146</v>
      </c>
      <c r="J37" s="103">
        <v>1629</v>
      </c>
      <c r="K37" s="104">
        <v>886</v>
      </c>
      <c r="L37" s="103">
        <v>2290</v>
      </c>
      <c r="M37" s="183">
        <v>1468</v>
      </c>
    </row>
    <row r="38" spans="1:13" ht="12.75" customHeight="1" thickBot="1" x14ac:dyDescent="0.25">
      <c r="A38" s="834"/>
      <c r="B38" s="393">
        <v>1</v>
      </c>
      <c r="C38" s="349">
        <v>0.64719000000000004</v>
      </c>
      <c r="D38" s="391">
        <v>5.2999999999999998E-4</v>
      </c>
      <c r="E38" s="348">
        <v>0.67647000000000002</v>
      </c>
      <c r="F38" s="391">
        <v>0.85033000000000003</v>
      </c>
      <c r="G38" s="109">
        <v>0.67227000000000003</v>
      </c>
      <c r="H38" s="391">
        <v>0.12881999999999999</v>
      </c>
      <c r="I38" s="109">
        <v>0.48887000000000003</v>
      </c>
      <c r="J38" s="391">
        <v>8.4499999999999992E-3</v>
      </c>
      <c r="K38" s="109">
        <v>0.54388999999999998</v>
      </c>
      <c r="L38" s="391">
        <v>1.187E-2</v>
      </c>
      <c r="M38" s="110">
        <v>0.64105000000000001</v>
      </c>
    </row>
    <row r="39" spans="1:13" s="397" customFormat="1" x14ac:dyDescent="0.2"/>
    <row r="40" spans="1:13" s="526" customFormat="1" ht="11.25" x14ac:dyDescent="0.2">
      <c r="A40" s="526" t="str">
        <f>"Anmerkungen. Datengrundlage: Volkshochschul-Statistik "&amp;Hilfswerte!B1&amp;"; Basis: "&amp;Tabelle1!$C$36&amp;" vhs."</f>
        <v>Anmerkungen. Datengrundlage: Volkshochschul-Statistik 2024; Basis: 821 vhs.</v>
      </c>
    </row>
    <row r="41" spans="1:13" s="397" customFormat="1" x14ac:dyDescent="0.2"/>
    <row r="42" spans="1:13" s="397" customFormat="1" x14ac:dyDescent="0.2">
      <c r="A42" s="534" t="str">
        <f>Tabelle1!$A$41</f>
        <v>Datengrundlage: Deutsches Institut für Erwachsenenbildung DIE (2025). „Basisdaten Volkshochschul-Statistik (seit 2018)“</v>
      </c>
      <c r="B42" s="536"/>
      <c r="C42" s="536"/>
      <c r="D42" s="536"/>
      <c r="E42" s="536"/>
      <c r="F42" s="536"/>
      <c r="G42" s="536"/>
      <c r="H42" s="536"/>
      <c r="I42" s="536"/>
      <c r="J42" s="536"/>
    </row>
    <row r="43" spans="1:13" s="397" customFormat="1" x14ac:dyDescent="0.2">
      <c r="A43" s="534" t="str">
        <f>Tabelle1!$A$42</f>
        <v xml:space="preserve">(ZA6276; Version 2.0.0) [Data set]. GESIS, Köln. </v>
      </c>
      <c r="B43" s="532"/>
      <c r="C43" s="532"/>
      <c r="D43" s="532"/>
      <c r="E43" s="762" t="s">
        <v>473</v>
      </c>
      <c r="F43" s="762"/>
      <c r="G43" s="762"/>
      <c r="H43" s="532"/>
      <c r="I43" s="532"/>
      <c r="J43" s="532"/>
    </row>
    <row r="44" spans="1:13" s="397" customFormat="1" x14ac:dyDescent="0.2">
      <c r="A44" s="536"/>
      <c r="B44" s="536"/>
      <c r="C44" s="536"/>
      <c r="D44" s="536"/>
      <c r="E44" s="536"/>
      <c r="F44" s="536"/>
      <c r="G44" s="536"/>
      <c r="H44" s="536"/>
      <c r="I44" s="536"/>
      <c r="J44" s="536"/>
    </row>
    <row r="45" spans="1:13" s="397" customFormat="1" x14ac:dyDescent="0.2">
      <c r="A45" s="666" t="str">
        <f>Tabelle1!$A$44</f>
        <v>Die Tabellen stehen unter der Lizenz CC BY-SA DEED 4.0.</v>
      </c>
      <c r="B45" s="536"/>
      <c r="C45" s="536"/>
      <c r="D45" s="536"/>
      <c r="E45" s="536"/>
      <c r="F45" s="536"/>
      <c r="G45" s="536"/>
      <c r="H45" s="536"/>
      <c r="I45" s="536"/>
      <c r="J45" s="536"/>
    </row>
  </sheetData>
  <mergeCells count="27">
    <mergeCell ref="E43:G43"/>
    <mergeCell ref="A5:A6"/>
    <mergeCell ref="A1:M1"/>
    <mergeCell ref="A2:A4"/>
    <mergeCell ref="D3:E3"/>
    <mergeCell ref="F3:G3"/>
    <mergeCell ref="H3:I3"/>
    <mergeCell ref="J3:K3"/>
    <mergeCell ref="B2:C3"/>
    <mergeCell ref="D2:M2"/>
    <mergeCell ref="L3:M3"/>
    <mergeCell ref="A19:A20"/>
    <mergeCell ref="A21:A22"/>
    <mergeCell ref="A7:A8"/>
    <mergeCell ref="A9:A10"/>
    <mergeCell ref="A11:A12"/>
    <mergeCell ref="A13:A14"/>
    <mergeCell ref="A15:A16"/>
    <mergeCell ref="A17:A18"/>
    <mergeCell ref="A37:A38"/>
    <mergeCell ref="A23:A24"/>
    <mergeCell ref="A25:A26"/>
    <mergeCell ref="A29:A30"/>
    <mergeCell ref="A31:A32"/>
    <mergeCell ref="A33:A34"/>
    <mergeCell ref="A35:A36"/>
    <mergeCell ref="A27:A28"/>
  </mergeCells>
  <conditionalFormatting sqref="A22:C22">
    <cfRule type="cellIs" dxfId="681" priority="64" stopIfTrue="1" operator="equal">
      <formula>1</formula>
    </cfRule>
    <cfRule type="cellIs" dxfId="680" priority="65" stopIfTrue="1" operator="lessThan">
      <formula>0.0005</formula>
    </cfRule>
  </conditionalFormatting>
  <conditionalFormatting sqref="A5:XFD5">
    <cfRule type="cellIs" dxfId="679" priority="105" stopIfTrue="1" operator="equal">
      <formula>0</formula>
    </cfRule>
  </conditionalFormatting>
  <conditionalFormatting sqref="A6:XFD6">
    <cfRule type="cellIs" dxfId="678" priority="103" stopIfTrue="1" operator="equal">
      <formula>1</formula>
    </cfRule>
    <cfRule type="cellIs" dxfId="677" priority="104" stopIfTrue="1" operator="lessThan">
      <formula>0.0005</formula>
    </cfRule>
  </conditionalFormatting>
  <conditionalFormatting sqref="A8:XFD8">
    <cfRule type="cellIs" dxfId="676" priority="109" stopIfTrue="1" operator="equal">
      <formula>1</formula>
    </cfRule>
    <cfRule type="cellIs" dxfId="675" priority="110" stopIfTrue="1" operator="lessThan">
      <formula>0.0005</formula>
    </cfRule>
  </conditionalFormatting>
  <conditionalFormatting sqref="A9:XFD9">
    <cfRule type="cellIs" dxfId="674" priority="99" stopIfTrue="1" operator="equal">
      <formula>0</formula>
    </cfRule>
  </conditionalFormatting>
  <conditionalFormatting sqref="A10:XFD10">
    <cfRule type="cellIs" dxfId="673" priority="97" stopIfTrue="1" operator="equal">
      <formula>1</formula>
    </cfRule>
    <cfRule type="cellIs" dxfId="672" priority="98" stopIfTrue="1" operator="lessThan">
      <formula>0.0005</formula>
    </cfRule>
  </conditionalFormatting>
  <conditionalFormatting sqref="A11:XFD11">
    <cfRule type="cellIs" dxfId="671" priority="93" stopIfTrue="1" operator="equal">
      <formula>0</formula>
    </cfRule>
  </conditionalFormatting>
  <conditionalFormatting sqref="A12:XFD12">
    <cfRule type="cellIs" dxfId="670" priority="91" stopIfTrue="1" operator="equal">
      <formula>1</formula>
    </cfRule>
    <cfRule type="cellIs" dxfId="669" priority="92" stopIfTrue="1" operator="lessThan">
      <formula>0.0005</formula>
    </cfRule>
  </conditionalFormatting>
  <conditionalFormatting sqref="A13:XFD13">
    <cfRule type="cellIs" dxfId="668" priority="87" stopIfTrue="1" operator="equal">
      <formula>0</formula>
    </cfRule>
  </conditionalFormatting>
  <conditionalFormatting sqref="A14:XFD14">
    <cfRule type="cellIs" dxfId="667" priority="85" stopIfTrue="1" operator="equal">
      <formula>1</formula>
    </cfRule>
    <cfRule type="cellIs" dxfId="666" priority="86" stopIfTrue="1" operator="lessThan">
      <formula>0.0005</formula>
    </cfRule>
  </conditionalFormatting>
  <conditionalFormatting sqref="A15:XFD15">
    <cfRule type="cellIs" dxfId="665" priority="81" stopIfTrue="1" operator="equal">
      <formula>0</formula>
    </cfRule>
  </conditionalFormatting>
  <conditionalFormatting sqref="A16:XFD16">
    <cfRule type="cellIs" dxfId="664" priority="79" stopIfTrue="1" operator="equal">
      <formula>1</formula>
    </cfRule>
    <cfRule type="cellIs" dxfId="663" priority="80" stopIfTrue="1" operator="lessThan">
      <formula>0.0005</formula>
    </cfRule>
  </conditionalFormatting>
  <conditionalFormatting sqref="A17:XFD17">
    <cfRule type="cellIs" dxfId="662" priority="75" stopIfTrue="1" operator="equal">
      <formula>0</formula>
    </cfRule>
  </conditionalFormatting>
  <conditionalFormatting sqref="A18:XFD18">
    <cfRule type="cellIs" dxfId="661" priority="73" stopIfTrue="1" operator="equal">
      <formula>1</formula>
    </cfRule>
    <cfRule type="cellIs" dxfId="660" priority="74" stopIfTrue="1" operator="lessThan">
      <formula>0.0005</formula>
    </cfRule>
  </conditionalFormatting>
  <conditionalFormatting sqref="A19:XFD19">
    <cfRule type="cellIs" dxfId="659" priority="69" stopIfTrue="1" operator="equal">
      <formula>0</formula>
    </cfRule>
  </conditionalFormatting>
  <conditionalFormatting sqref="A20:XFD20">
    <cfRule type="cellIs" dxfId="658" priority="67" stopIfTrue="1" operator="equal">
      <formula>1</formula>
    </cfRule>
    <cfRule type="cellIs" dxfId="657" priority="68" stopIfTrue="1" operator="lessThan">
      <formula>0.0005</formula>
    </cfRule>
  </conditionalFormatting>
  <conditionalFormatting sqref="A21:XFD21">
    <cfRule type="cellIs" dxfId="656" priority="63" stopIfTrue="1" operator="equal">
      <formula>0</formula>
    </cfRule>
  </conditionalFormatting>
  <conditionalFormatting sqref="A23:XFD23">
    <cfRule type="cellIs" dxfId="655" priority="57" stopIfTrue="1" operator="equal">
      <formula>0</formula>
    </cfRule>
  </conditionalFormatting>
  <conditionalFormatting sqref="A24:XFD24">
    <cfRule type="cellIs" dxfId="654" priority="55" stopIfTrue="1" operator="equal">
      <formula>1</formula>
    </cfRule>
    <cfRule type="cellIs" dxfId="653" priority="56" stopIfTrue="1" operator="lessThan">
      <formula>0.0005</formula>
    </cfRule>
  </conditionalFormatting>
  <conditionalFormatting sqref="A25:XFD25">
    <cfRule type="cellIs" dxfId="652" priority="51" stopIfTrue="1" operator="equal">
      <formula>0</formula>
    </cfRule>
  </conditionalFormatting>
  <conditionalFormatting sqref="A26:XFD26">
    <cfRule type="cellIs" dxfId="651" priority="49" stopIfTrue="1" operator="equal">
      <formula>1</formula>
    </cfRule>
    <cfRule type="cellIs" dxfId="650" priority="50" stopIfTrue="1" operator="lessThan">
      <formula>0.0005</formula>
    </cfRule>
  </conditionalFormatting>
  <conditionalFormatting sqref="A27:XFD27">
    <cfRule type="cellIs" dxfId="649" priority="45" stopIfTrue="1" operator="equal">
      <formula>0</formula>
    </cfRule>
  </conditionalFormatting>
  <conditionalFormatting sqref="A28:XFD28">
    <cfRule type="cellIs" dxfId="648" priority="43" stopIfTrue="1" operator="equal">
      <formula>1</formula>
    </cfRule>
    <cfRule type="cellIs" dxfId="647" priority="44" stopIfTrue="1" operator="lessThan">
      <formula>0.0005</formula>
    </cfRule>
  </conditionalFormatting>
  <conditionalFormatting sqref="A29:XFD29">
    <cfRule type="cellIs" dxfId="646" priority="39" stopIfTrue="1" operator="equal">
      <formula>0</formula>
    </cfRule>
  </conditionalFormatting>
  <conditionalFormatting sqref="A30:XFD30">
    <cfRule type="cellIs" dxfId="645" priority="37" stopIfTrue="1" operator="equal">
      <formula>1</formula>
    </cfRule>
    <cfRule type="cellIs" dxfId="644" priority="38" stopIfTrue="1" operator="lessThan">
      <formula>0.0005</formula>
    </cfRule>
  </conditionalFormatting>
  <conditionalFormatting sqref="A31:XFD31">
    <cfRule type="cellIs" dxfId="643" priority="33" stopIfTrue="1" operator="equal">
      <formula>0</formula>
    </cfRule>
  </conditionalFormatting>
  <conditionalFormatting sqref="A32:XFD32">
    <cfRule type="cellIs" dxfId="642" priority="31" stopIfTrue="1" operator="equal">
      <formula>1</formula>
    </cfRule>
    <cfRule type="cellIs" dxfId="641" priority="32" stopIfTrue="1" operator="lessThan">
      <formula>0.0005</formula>
    </cfRule>
  </conditionalFormatting>
  <conditionalFormatting sqref="A33:XFD33">
    <cfRule type="cellIs" dxfId="640" priority="12" stopIfTrue="1" operator="equal">
      <formula>0</formula>
    </cfRule>
  </conditionalFormatting>
  <conditionalFormatting sqref="A34:XFD34">
    <cfRule type="cellIs" dxfId="639" priority="10" stopIfTrue="1" operator="equal">
      <formula>1</formula>
    </cfRule>
    <cfRule type="cellIs" dxfId="638" priority="11" stopIfTrue="1" operator="lessThan">
      <formula>0.0005</formula>
    </cfRule>
  </conditionalFormatting>
  <conditionalFormatting sqref="A35:XFD35">
    <cfRule type="cellIs" dxfId="637" priority="9" stopIfTrue="1" operator="equal">
      <formula>0</formula>
    </cfRule>
  </conditionalFormatting>
  <conditionalFormatting sqref="A36:XFD36">
    <cfRule type="cellIs" dxfId="636" priority="7" stopIfTrue="1" operator="equal">
      <formula>1</formula>
    </cfRule>
    <cfRule type="cellIs" dxfId="635" priority="8" stopIfTrue="1" operator="lessThan">
      <formula>0.0005</formula>
    </cfRule>
  </conditionalFormatting>
  <conditionalFormatting sqref="A37:XFD37">
    <cfRule type="cellIs" dxfId="634" priority="6" stopIfTrue="1" operator="equal">
      <formula>0</formula>
    </cfRule>
  </conditionalFormatting>
  <conditionalFormatting sqref="A38:XFD38">
    <cfRule type="cellIs" dxfId="633" priority="2" stopIfTrue="1" operator="equal">
      <formula>1</formula>
    </cfRule>
    <cfRule type="cellIs" dxfId="632" priority="3" stopIfTrue="1" operator="lessThan">
      <formula>0.0005</formula>
    </cfRule>
  </conditionalFormatting>
  <conditionalFormatting sqref="B7:IV7">
    <cfRule type="cellIs" dxfId="631" priority="114" stopIfTrue="1" operator="equal">
      <formula>0</formula>
    </cfRule>
  </conditionalFormatting>
  <conditionalFormatting sqref="D22">
    <cfRule type="cellIs" dxfId="630" priority="1" stopIfTrue="1" operator="equal">
      <formula>0</formula>
    </cfRule>
  </conditionalFormatting>
  <conditionalFormatting sqref="E22:IV22">
    <cfRule type="cellIs" dxfId="629" priority="61" stopIfTrue="1" operator="equal">
      <formula>1</formula>
    </cfRule>
    <cfRule type="cellIs" dxfId="628" priority="62" stopIfTrue="1" operator="lessThan">
      <formula>0.0005</formula>
    </cfRule>
  </conditionalFormatting>
  <hyperlinks>
    <hyperlink ref="A45" r:id="rId1" display="Publikation und Tabellen stehen unter der Lizenz CC BY-SA DEED 4.0." xr:uid="{6955D480-0306-4E40-B868-445678F5BB47}"/>
    <hyperlink ref="E43" r:id="rId2" xr:uid="{90D56D47-B03C-4ACC-96A7-914FEDBAB0A5}"/>
    <hyperlink ref="E43:G43" r:id="rId3" display="http://dx.doi.org/10.4232/1.14582 " xr:uid="{9016509D-541B-4D2B-AC1F-C7991BACA2FF}"/>
  </hyperlinks>
  <pageMargins left="0.78740157480314965" right="0.78740157480314965" top="0.98425196850393704" bottom="0.98425196850393704" header="0.51181102362204722" footer="0.51181102362204722"/>
  <pageSetup paperSize="9" scale="70" orientation="landscape" r:id="rId4"/>
  <headerFooter scaleWithDoc="0" alignWithMargins="0"/>
  <legacyDrawingHF r:id="rId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06DFD7-9DEF-40F2-90FB-29A7C74715B4}">
  <sheetPr>
    <pageSetUpPr fitToPage="1"/>
  </sheetPr>
  <dimension ref="A1:W47"/>
  <sheetViews>
    <sheetView view="pageBreakPreview" zoomScaleNormal="100" zoomScaleSheetLayoutView="100" workbookViewId="0">
      <selection sqref="A1:R1"/>
    </sheetView>
  </sheetViews>
  <sheetFormatPr baseColWidth="10" defaultRowHeight="12.75" x14ac:dyDescent="0.2"/>
  <cols>
    <col min="1" max="1" width="14.7109375" style="20" customWidth="1"/>
    <col min="2" max="2" width="10.42578125" style="20" customWidth="1"/>
    <col min="3" max="17" width="9.7109375" style="20" customWidth="1"/>
    <col min="18" max="18" width="10.140625" style="20" customWidth="1"/>
    <col min="19" max="19" width="2.7109375" style="397" customWidth="1"/>
    <col min="20" max="20" width="0" style="20" hidden="1" customWidth="1"/>
    <col min="21" max="16384" width="11.42578125" style="20"/>
  </cols>
  <sheetData>
    <row r="1" spans="1:23" s="19" customFormat="1" ht="39.950000000000003" customHeight="1" thickBot="1" x14ac:dyDescent="0.25">
      <c r="A1" s="849" t="str">
        <f>"Tabelle 4: Finanzierung im Rechnungsjahr (in Tausend Euro) nach Ländern " &amp;Hilfswerte!B1</f>
        <v>Tabelle 4: Finanzierung im Rechnungsjahr (in Tausend Euro) nach Ländern 2024</v>
      </c>
      <c r="B1" s="849"/>
      <c r="C1" s="849"/>
      <c r="D1" s="849"/>
      <c r="E1" s="849"/>
      <c r="F1" s="849"/>
      <c r="G1" s="849"/>
      <c r="H1" s="849"/>
      <c r="I1" s="849"/>
      <c r="J1" s="849"/>
      <c r="K1" s="849"/>
      <c r="L1" s="849"/>
      <c r="M1" s="849"/>
      <c r="N1" s="849"/>
      <c r="O1" s="849"/>
      <c r="P1" s="849"/>
      <c r="Q1" s="849"/>
      <c r="R1" s="849"/>
      <c r="S1" s="545"/>
      <c r="T1" s="34"/>
      <c r="U1" s="34"/>
      <c r="V1" s="34"/>
      <c r="W1" s="35"/>
    </row>
    <row r="2" spans="1:23" ht="12.75" customHeight="1" x14ac:dyDescent="0.2">
      <c r="A2" s="801" t="s">
        <v>12</v>
      </c>
      <c r="B2" s="795" t="s">
        <v>77</v>
      </c>
      <c r="C2" s="851"/>
      <c r="D2" s="851"/>
      <c r="E2" s="851"/>
      <c r="F2" s="851"/>
      <c r="G2" s="851"/>
      <c r="H2" s="851"/>
      <c r="I2" s="851"/>
      <c r="J2" s="851"/>
      <c r="K2" s="851"/>
      <c r="L2" s="851"/>
      <c r="M2" s="851"/>
      <c r="N2" s="851"/>
      <c r="O2" s="851"/>
      <c r="P2" s="851"/>
      <c r="Q2" s="851"/>
      <c r="R2" s="852"/>
    </row>
    <row r="3" spans="1:23" ht="12.75" customHeight="1" x14ac:dyDescent="0.2">
      <c r="A3" s="802"/>
      <c r="B3" s="797"/>
      <c r="C3" s="846" t="s">
        <v>13</v>
      </c>
      <c r="D3" s="846"/>
      <c r="E3" s="846"/>
      <c r="F3" s="846"/>
      <c r="G3" s="846"/>
      <c r="H3" s="846"/>
      <c r="I3" s="846"/>
      <c r="J3" s="846"/>
      <c r="K3" s="846"/>
      <c r="L3" s="846"/>
      <c r="M3" s="846"/>
      <c r="N3" s="846"/>
      <c r="O3" s="846"/>
      <c r="P3" s="846"/>
      <c r="Q3" s="846"/>
      <c r="R3" s="853"/>
      <c r="T3" s="20" t="s">
        <v>0</v>
      </c>
    </row>
    <row r="4" spans="1:23" ht="36.75" customHeight="1" x14ac:dyDescent="0.2">
      <c r="A4" s="802"/>
      <c r="B4" s="797"/>
      <c r="C4" s="845" t="s">
        <v>32</v>
      </c>
      <c r="D4" s="846" t="s">
        <v>25</v>
      </c>
      <c r="E4" s="846"/>
      <c r="F4" s="846"/>
      <c r="G4" s="846"/>
      <c r="H4" s="846"/>
      <c r="I4" s="845" t="s">
        <v>26</v>
      </c>
      <c r="J4" s="845"/>
      <c r="K4" s="845"/>
      <c r="L4" s="845"/>
      <c r="M4" s="845"/>
      <c r="N4" s="845"/>
      <c r="O4" s="845"/>
      <c r="P4" s="845"/>
      <c r="Q4" s="845"/>
      <c r="R4" s="792" t="s">
        <v>27</v>
      </c>
    </row>
    <row r="5" spans="1:23" ht="10.5" customHeight="1" x14ac:dyDescent="0.2">
      <c r="A5" s="802"/>
      <c r="B5" s="797"/>
      <c r="C5" s="845"/>
      <c r="D5" s="848" t="s">
        <v>23</v>
      </c>
      <c r="E5" s="843"/>
      <c r="F5" s="843"/>
      <c r="G5" s="843" t="s">
        <v>28</v>
      </c>
      <c r="H5" s="843" t="s">
        <v>12</v>
      </c>
      <c r="I5" s="843" t="s">
        <v>29</v>
      </c>
      <c r="J5" s="848" t="s">
        <v>22</v>
      </c>
      <c r="K5" s="843"/>
      <c r="L5" s="843"/>
      <c r="M5" s="842" t="s">
        <v>79</v>
      </c>
      <c r="N5" s="842" t="s">
        <v>80</v>
      </c>
      <c r="O5" s="847" t="s">
        <v>14</v>
      </c>
      <c r="P5" s="842"/>
      <c r="Q5" s="842" t="s">
        <v>33</v>
      </c>
      <c r="R5" s="792"/>
    </row>
    <row r="6" spans="1:23" s="36" customFormat="1" ht="61.5" customHeight="1" x14ac:dyDescent="0.2">
      <c r="A6" s="803"/>
      <c r="B6" s="850"/>
      <c r="C6" s="845"/>
      <c r="D6" s="571"/>
      <c r="E6" s="586" t="s">
        <v>30</v>
      </c>
      <c r="F6" s="586" t="s">
        <v>31</v>
      </c>
      <c r="G6" s="843"/>
      <c r="H6" s="843"/>
      <c r="I6" s="843"/>
      <c r="J6" s="588"/>
      <c r="K6" s="586" t="s">
        <v>380</v>
      </c>
      <c r="L6" s="586" t="s">
        <v>381</v>
      </c>
      <c r="M6" s="842"/>
      <c r="N6" s="842"/>
      <c r="O6" s="588"/>
      <c r="P6" s="586" t="s">
        <v>382</v>
      </c>
      <c r="Q6" s="842"/>
      <c r="R6" s="792"/>
      <c r="S6" s="546"/>
    </row>
    <row r="7" spans="1:23" s="21" customFormat="1" x14ac:dyDescent="0.2">
      <c r="A7" s="844" t="s">
        <v>61</v>
      </c>
      <c r="B7" s="205">
        <v>267306.20600000001</v>
      </c>
      <c r="C7" s="96">
        <v>80425.021999999997</v>
      </c>
      <c r="D7" s="411">
        <v>55353.364000000001</v>
      </c>
      <c r="E7" s="96">
        <v>51679.599000000002</v>
      </c>
      <c r="F7" s="96">
        <v>3673.7649999999999</v>
      </c>
      <c r="G7" s="199">
        <v>6456.22</v>
      </c>
      <c r="H7" s="83">
        <v>21235.105</v>
      </c>
      <c r="I7" s="156">
        <v>850.00300000000004</v>
      </c>
      <c r="J7" s="156">
        <v>78434.720000000001</v>
      </c>
      <c r="K7" s="157">
        <v>76003.551000000007</v>
      </c>
      <c r="L7" s="157">
        <v>1738.5260000000001</v>
      </c>
      <c r="M7" s="413">
        <v>6444.5730000000003</v>
      </c>
      <c r="N7" s="414">
        <v>2451.154</v>
      </c>
      <c r="O7" s="179">
        <v>634.15200000000004</v>
      </c>
      <c r="P7" s="157">
        <v>223.09</v>
      </c>
      <c r="Q7" s="200">
        <v>3083.6030000000001</v>
      </c>
      <c r="R7" s="158">
        <v>11938.29</v>
      </c>
      <c r="S7" s="399"/>
      <c r="T7" s="37">
        <v>10747479</v>
      </c>
    </row>
    <row r="8" spans="1:23" s="22" customFormat="1" ht="11.25" customHeight="1" x14ac:dyDescent="0.2">
      <c r="A8" s="782"/>
      <c r="B8" s="195">
        <v>1</v>
      </c>
      <c r="C8" s="129">
        <v>0.30087000000000003</v>
      </c>
      <c r="D8" s="196">
        <v>0.20707999999999999</v>
      </c>
      <c r="E8" s="129">
        <v>0.93362999999999996</v>
      </c>
      <c r="F8" s="129">
        <v>6.6369999999999998E-2</v>
      </c>
      <c r="G8" s="195">
        <v>2.4150000000000001E-2</v>
      </c>
      <c r="H8" s="187">
        <v>7.9439999999999997E-2</v>
      </c>
      <c r="I8" s="196">
        <v>3.1800000000000001E-3</v>
      </c>
      <c r="J8" s="196">
        <v>0.29343000000000002</v>
      </c>
      <c r="K8" s="129">
        <v>0.96899999999999997</v>
      </c>
      <c r="L8" s="129">
        <v>2.2169999999999999E-2</v>
      </c>
      <c r="M8" s="195">
        <v>2.4109999999999999E-2</v>
      </c>
      <c r="N8" s="195">
        <v>9.1699999999999993E-3</v>
      </c>
      <c r="O8" s="148">
        <v>2.3700000000000001E-3</v>
      </c>
      <c r="P8" s="129">
        <v>0.35178999999999999</v>
      </c>
      <c r="Q8" s="195">
        <v>1.154E-2</v>
      </c>
      <c r="R8" s="225">
        <v>4.4659999999999998E-2</v>
      </c>
      <c r="S8" s="538"/>
    </row>
    <row r="9" spans="1:23" s="21" customFormat="1" ht="12.75" customHeight="1" x14ac:dyDescent="0.2">
      <c r="A9" s="782" t="s">
        <v>62</v>
      </c>
      <c r="B9" s="210">
        <v>283275.80499999999</v>
      </c>
      <c r="C9" s="201">
        <v>86548.968999999997</v>
      </c>
      <c r="D9" s="412">
        <v>76254.239000000001</v>
      </c>
      <c r="E9" s="201">
        <v>71576.08</v>
      </c>
      <c r="F9" s="201">
        <v>4678.1589999999997</v>
      </c>
      <c r="G9" s="202">
        <v>8358.8799999999992</v>
      </c>
      <c r="H9" s="203">
        <v>25302.794000000002</v>
      </c>
      <c r="I9" s="153">
        <v>4246.0079999999998</v>
      </c>
      <c r="J9" s="153">
        <v>51053.396000000001</v>
      </c>
      <c r="K9" s="154">
        <v>49577.964999999997</v>
      </c>
      <c r="L9" s="154">
        <v>0</v>
      </c>
      <c r="M9" s="202">
        <v>13323.67</v>
      </c>
      <c r="N9" s="204">
        <v>0</v>
      </c>
      <c r="O9" s="197">
        <v>3109.7629999999999</v>
      </c>
      <c r="P9" s="154">
        <v>1991.171</v>
      </c>
      <c r="Q9" s="204">
        <v>3025.2109999999998</v>
      </c>
      <c r="R9" s="155">
        <v>12052.875</v>
      </c>
      <c r="S9" s="399"/>
      <c r="T9" s="37">
        <v>12502281</v>
      </c>
    </row>
    <row r="10" spans="1:23" s="22" customFormat="1" ht="12.75" customHeight="1" x14ac:dyDescent="0.2">
      <c r="A10" s="782"/>
      <c r="B10" s="195">
        <v>1</v>
      </c>
      <c r="C10" s="129">
        <v>0.30553000000000002</v>
      </c>
      <c r="D10" s="196">
        <v>0.26918999999999998</v>
      </c>
      <c r="E10" s="129">
        <v>0.93864999999999998</v>
      </c>
      <c r="F10" s="129">
        <v>6.1350000000000002E-2</v>
      </c>
      <c r="G10" s="195">
        <v>2.9510000000000002E-2</v>
      </c>
      <c r="H10" s="187">
        <v>8.9319999999999997E-2</v>
      </c>
      <c r="I10" s="196">
        <v>1.499E-2</v>
      </c>
      <c r="J10" s="196">
        <v>0.18023</v>
      </c>
      <c r="K10" s="129">
        <v>0.97109999999999996</v>
      </c>
      <c r="L10" s="129" t="s">
        <v>482</v>
      </c>
      <c r="M10" s="195">
        <v>4.7030000000000002E-2</v>
      </c>
      <c r="N10" s="195" t="s">
        <v>482</v>
      </c>
      <c r="O10" s="148">
        <v>1.098E-2</v>
      </c>
      <c r="P10" s="129">
        <v>0.64029999999999998</v>
      </c>
      <c r="Q10" s="195">
        <v>1.068E-2</v>
      </c>
      <c r="R10" s="225">
        <v>4.2549999999999998E-2</v>
      </c>
      <c r="S10" s="538"/>
    </row>
    <row r="11" spans="1:23" s="21" customFormat="1" ht="12.75" customHeight="1" x14ac:dyDescent="0.2">
      <c r="A11" s="782" t="s">
        <v>63</v>
      </c>
      <c r="B11" s="210">
        <v>72746.611000000004</v>
      </c>
      <c r="C11" s="201">
        <v>16188.223</v>
      </c>
      <c r="D11" s="412">
        <v>0</v>
      </c>
      <c r="E11" s="201">
        <v>0</v>
      </c>
      <c r="F11" s="201">
        <v>0</v>
      </c>
      <c r="G11" s="202">
        <v>0</v>
      </c>
      <c r="H11" s="203">
        <v>32485.09</v>
      </c>
      <c r="I11" s="153">
        <v>388.53399999999999</v>
      </c>
      <c r="J11" s="153">
        <v>18183.383999999998</v>
      </c>
      <c r="K11" s="154">
        <v>15617.657999999999</v>
      </c>
      <c r="L11" s="154">
        <v>1852.396</v>
      </c>
      <c r="M11" s="202">
        <v>4729.5379999999996</v>
      </c>
      <c r="N11" s="204">
        <v>9.4849999999999994</v>
      </c>
      <c r="O11" s="197">
        <v>266.05399999999997</v>
      </c>
      <c r="P11" s="154">
        <v>260.24599999999998</v>
      </c>
      <c r="Q11" s="204">
        <v>468.32299999999998</v>
      </c>
      <c r="R11" s="155">
        <v>27.98</v>
      </c>
      <c r="S11" s="399"/>
      <c r="T11" s="37">
        <v>3405342</v>
      </c>
    </row>
    <row r="12" spans="1:23" s="22" customFormat="1" ht="12.75" customHeight="1" x14ac:dyDescent="0.2">
      <c r="A12" s="782"/>
      <c r="B12" s="195">
        <v>1</v>
      </c>
      <c r="C12" s="129">
        <v>0.22253000000000001</v>
      </c>
      <c r="D12" s="196" t="s">
        <v>482</v>
      </c>
      <c r="E12" s="129" t="s">
        <v>482</v>
      </c>
      <c r="F12" s="129" t="s">
        <v>482</v>
      </c>
      <c r="G12" s="195" t="s">
        <v>482</v>
      </c>
      <c r="H12" s="187">
        <v>0.44655</v>
      </c>
      <c r="I12" s="196">
        <v>5.3400000000000001E-3</v>
      </c>
      <c r="J12" s="196">
        <v>0.24995999999999999</v>
      </c>
      <c r="K12" s="129">
        <v>0.8589</v>
      </c>
      <c r="L12" s="129">
        <v>0.10187</v>
      </c>
      <c r="M12" s="195">
        <v>6.5009999999999998E-2</v>
      </c>
      <c r="N12" s="195">
        <v>1.2999999999999999E-4</v>
      </c>
      <c r="O12" s="148">
        <v>3.6600000000000001E-3</v>
      </c>
      <c r="P12" s="129">
        <v>0.97816999999999998</v>
      </c>
      <c r="Q12" s="195">
        <v>6.4400000000000004E-3</v>
      </c>
      <c r="R12" s="225">
        <v>3.8000000000000002E-4</v>
      </c>
      <c r="S12" s="538"/>
    </row>
    <row r="13" spans="1:23" s="21" customFormat="1" ht="12.75" customHeight="1" x14ac:dyDescent="0.2">
      <c r="A13" s="782" t="s">
        <v>64</v>
      </c>
      <c r="B13" s="210">
        <v>21501.409</v>
      </c>
      <c r="C13" s="201">
        <v>4524.9049999999997</v>
      </c>
      <c r="D13" s="412">
        <v>1679.664</v>
      </c>
      <c r="E13" s="201">
        <v>1679.664</v>
      </c>
      <c r="F13" s="201">
        <v>0</v>
      </c>
      <c r="G13" s="202">
        <v>5330.732</v>
      </c>
      <c r="H13" s="203">
        <v>3281.7530000000002</v>
      </c>
      <c r="I13" s="153">
        <v>0</v>
      </c>
      <c r="J13" s="153">
        <v>4172.8100000000004</v>
      </c>
      <c r="K13" s="154">
        <v>3876.3240000000001</v>
      </c>
      <c r="L13" s="154">
        <v>213.44800000000001</v>
      </c>
      <c r="M13" s="202">
        <v>871.60199999999998</v>
      </c>
      <c r="N13" s="204">
        <v>106.093</v>
      </c>
      <c r="O13" s="197">
        <v>1181.8879999999999</v>
      </c>
      <c r="P13" s="154">
        <v>1008.566</v>
      </c>
      <c r="Q13" s="204">
        <v>87.012</v>
      </c>
      <c r="R13" s="155">
        <v>264.95</v>
      </c>
      <c r="S13" s="399"/>
      <c r="T13" s="37">
        <v>2541950</v>
      </c>
    </row>
    <row r="14" spans="1:23" s="22" customFormat="1" ht="12.75" customHeight="1" x14ac:dyDescent="0.2">
      <c r="A14" s="782"/>
      <c r="B14" s="195">
        <v>1</v>
      </c>
      <c r="C14" s="129">
        <v>0.21045</v>
      </c>
      <c r="D14" s="196">
        <v>7.8119999999999995E-2</v>
      </c>
      <c r="E14" s="129">
        <v>1</v>
      </c>
      <c r="F14" s="129" t="s">
        <v>482</v>
      </c>
      <c r="G14" s="195">
        <v>0.24792</v>
      </c>
      <c r="H14" s="187">
        <v>0.15262999999999999</v>
      </c>
      <c r="I14" s="196" t="s">
        <v>482</v>
      </c>
      <c r="J14" s="196">
        <v>0.19406999999999999</v>
      </c>
      <c r="K14" s="129">
        <v>0.92895000000000005</v>
      </c>
      <c r="L14" s="129">
        <v>5.1150000000000001E-2</v>
      </c>
      <c r="M14" s="195">
        <v>4.054E-2</v>
      </c>
      <c r="N14" s="195">
        <v>4.9300000000000004E-3</v>
      </c>
      <c r="O14" s="148">
        <v>5.4969999999999998E-2</v>
      </c>
      <c r="P14" s="129">
        <v>0.85335000000000005</v>
      </c>
      <c r="Q14" s="195">
        <v>4.0499999999999998E-3</v>
      </c>
      <c r="R14" s="225">
        <v>1.2319999999999999E-2</v>
      </c>
      <c r="S14" s="538"/>
    </row>
    <row r="15" spans="1:23" s="21" customFormat="1" ht="12.75" customHeight="1" x14ac:dyDescent="0.2">
      <c r="A15" s="782" t="s">
        <v>65</v>
      </c>
      <c r="B15" s="210">
        <v>19657.167000000001</v>
      </c>
      <c r="C15" s="201">
        <v>3232.07</v>
      </c>
      <c r="D15" s="412">
        <v>7084.52</v>
      </c>
      <c r="E15" s="201">
        <v>7084.52</v>
      </c>
      <c r="F15" s="201">
        <v>0</v>
      </c>
      <c r="G15" s="202">
        <v>0</v>
      </c>
      <c r="H15" s="203">
        <v>104.81</v>
      </c>
      <c r="I15" s="153">
        <v>0</v>
      </c>
      <c r="J15" s="153">
        <v>4800.2830000000004</v>
      </c>
      <c r="K15" s="154">
        <v>4800.2830000000004</v>
      </c>
      <c r="L15" s="154">
        <v>0</v>
      </c>
      <c r="M15" s="202">
        <v>161.59100000000001</v>
      </c>
      <c r="N15" s="204">
        <v>968.37099999999998</v>
      </c>
      <c r="O15" s="197">
        <v>2162.328</v>
      </c>
      <c r="P15" s="154">
        <v>2162.328</v>
      </c>
      <c r="Q15" s="204">
        <v>257.13099999999997</v>
      </c>
      <c r="R15" s="155">
        <v>886.06299999999999</v>
      </c>
      <c r="S15" s="399"/>
      <c r="T15" s="37">
        <v>662940</v>
      </c>
    </row>
    <row r="16" spans="1:23" s="22" customFormat="1" ht="12.75" customHeight="1" x14ac:dyDescent="0.2">
      <c r="A16" s="782"/>
      <c r="B16" s="195">
        <v>1</v>
      </c>
      <c r="C16" s="129">
        <v>0.16442000000000001</v>
      </c>
      <c r="D16" s="196">
        <v>0.3604</v>
      </c>
      <c r="E16" s="129">
        <v>1</v>
      </c>
      <c r="F16" s="129" t="s">
        <v>482</v>
      </c>
      <c r="G16" s="195" t="s">
        <v>482</v>
      </c>
      <c r="H16" s="187">
        <v>5.3299999999999997E-3</v>
      </c>
      <c r="I16" s="196" t="s">
        <v>482</v>
      </c>
      <c r="J16" s="196">
        <v>0.2442</v>
      </c>
      <c r="K16" s="129">
        <v>1</v>
      </c>
      <c r="L16" s="129" t="s">
        <v>482</v>
      </c>
      <c r="M16" s="195">
        <v>8.2199999999999999E-3</v>
      </c>
      <c r="N16" s="195">
        <v>4.9259999999999998E-2</v>
      </c>
      <c r="O16" s="148">
        <v>0.11</v>
      </c>
      <c r="P16" s="129">
        <v>1</v>
      </c>
      <c r="Q16" s="195">
        <v>1.308E-2</v>
      </c>
      <c r="R16" s="225">
        <v>4.5080000000000002E-2</v>
      </c>
      <c r="S16" s="538"/>
    </row>
    <row r="17" spans="1:20" s="21" customFormat="1" ht="12.75" customHeight="1" x14ac:dyDescent="0.2">
      <c r="A17" s="782" t="s">
        <v>66</v>
      </c>
      <c r="B17" s="210">
        <v>27027.063999999998</v>
      </c>
      <c r="C17" s="201">
        <v>8554.3179999999993</v>
      </c>
      <c r="D17" s="412">
        <v>0</v>
      </c>
      <c r="E17" s="201">
        <v>0</v>
      </c>
      <c r="F17" s="201">
        <v>0</v>
      </c>
      <c r="G17" s="202">
        <v>0</v>
      </c>
      <c r="H17" s="203">
        <v>10004.215</v>
      </c>
      <c r="I17" s="153">
        <v>0</v>
      </c>
      <c r="J17" s="153">
        <v>5245.1239999999998</v>
      </c>
      <c r="K17" s="154">
        <v>3374.1309999999999</v>
      </c>
      <c r="L17" s="154">
        <v>1200.902</v>
      </c>
      <c r="M17" s="202">
        <v>350.66300000000001</v>
      </c>
      <c r="N17" s="204">
        <v>0</v>
      </c>
      <c r="O17" s="197">
        <v>0</v>
      </c>
      <c r="P17" s="154">
        <v>0</v>
      </c>
      <c r="Q17" s="204">
        <v>672.58600000000001</v>
      </c>
      <c r="R17" s="155">
        <v>2200.1579999999999</v>
      </c>
      <c r="S17" s="399"/>
      <c r="T17" s="37">
        <v>1760322</v>
      </c>
    </row>
    <row r="18" spans="1:20" s="22" customFormat="1" ht="12.75" customHeight="1" x14ac:dyDescent="0.2">
      <c r="A18" s="782"/>
      <c r="B18" s="195">
        <v>1</v>
      </c>
      <c r="C18" s="129">
        <v>0.31651000000000001</v>
      </c>
      <c r="D18" s="196" t="s">
        <v>482</v>
      </c>
      <c r="E18" s="129" t="s">
        <v>482</v>
      </c>
      <c r="F18" s="129" t="s">
        <v>482</v>
      </c>
      <c r="G18" s="195" t="s">
        <v>482</v>
      </c>
      <c r="H18" s="187">
        <v>0.37015999999999999</v>
      </c>
      <c r="I18" s="196" t="s">
        <v>482</v>
      </c>
      <c r="J18" s="196">
        <v>0.19406999999999999</v>
      </c>
      <c r="K18" s="129">
        <v>0.64329000000000003</v>
      </c>
      <c r="L18" s="129">
        <v>0.22896</v>
      </c>
      <c r="M18" s="195">
        <v>1.2970000000000001E-2</v>
      </c>
      <c r="N18" s="195" t="s">
        <v>482</v>
      </c>
      <c r="O18" s="148" t="s">
        <v>482</v>
      </c>
      <c r="P18" s="129" t="s">
        <v>482</v>
      </c>
      <c r="Q18" s="195">
        <v>2.4889999999999999E-2</v>
      </c>
      <c r="R18" s="225">
        <v>8.1409999999999996E-2</v>
      </c>
      <c r="S18" s="538"/>
    </row>
    <row r="19" spans="1:20" s="21" customFormat="1" ht="12.75" customHeight="1" x14ac:dyDescent="0.2">
      <c r="A19" s="782" t="s">
        <v>67</v>
      </c>
      <c r="B19" s="210">
        <v>127112.571</v>
      </c>
      <c r="C19" s="201">
        <v>26535.637999999999</v>
      </c>
      <c r="D19" s="412">
        <v>27547.791000000001</v>
      </c>
      <c r="E19" s="201">
        <v>27547.791000000001</v>
      </c>
      <c r="F19" s="201">
        <v>0</v>
      </c>
      <c r="G19" s="202">
        <v>13951.953</v>
      </c>
      <c r="H19" s="203">
        <v>6814.3209999999999</v>
      </c>
      <c r="I19" s="153">
        <v>1765.3979999999999</v>
      </c>
      <c r="J19" s="153">
        <v>33990.438999999998</v>
      </c>
      <c r="K19" s="154">
        <v>31125.075000000001</v>
      </c>
      <c r="L19" s="154">
        <v>2057.623</v>
      </c>
      <c r="M19" s="202">
        <v>5211.83</v>
      </c>
      <c r="N19" s="204">
        <v>2820.652</v>
      </c>
      <c r="O19" s="197">
        <v>592.74</v>
      </c>
      <c r="P19" s="154">
        <v>592.74</v>
      </c>
      <c r="Q19" s="204">
        <v>1111.4280000000001</v>
      </c>
      <c r="R19" s="155">
        <v>6770.3810000000003</v>
      </c>
      <c r="S19" s="399"/>
      <c r="T19" s="37">
        <v>6070425</v>
      </c>
    </row>
    <row r="20" spans="1:20" s="22" customFormat="1" ht="12.75" customHeight="1" x14ac:dyDescent="0.2">
      <c r="A20" s="782"/>
      <c r="B20" s="195">
        <v>1</v>
      </c>
      <c r="C20" s="129">
        <v>0.20876</v>
      </c>
      <c r="D20" s="196">
        <v>0.21672</v>
      </c>
      <c r="E20" s="129">
        <v>1</v>
      </c>
      <c r="F20" s="129" t="s">
        <v>482</v>
      </c>
      <c r="G20" s="195">
        <v>0.10976</v>
      </c>
      <c r="H20" s="187">
        <v>5.3609999999999998E-2</v>
      </c>
      <c r="I20" s="196">
        <v>1.389E-2</v>
      </c>
      <c r="J20" s="196">
        <v>0.26740000000000003</v>
      </c>
      <c r="K20" s="129">
        <v>0.91569999999999996</v>
      </c>
      <c r="L20" s="129">
        <v>6.0539999999999997E-2</v>
      </c>
      <c r="M20" s="195">
        <v>4.1000000000000002E-2</v>
      </c>
      <c r="N20" s="195">
        <v>2.2190000000000001E-2</v>
      </c>
      <c r="O20" s="148">
        <v>4.6600000000000001E-3</v>
      </c>
      <c r="P20" s="129">
        <v>1</v>
      </c>
      <c r="Q20" s="195">
        <v>8.7399999999999995E-3</v>
      </c>
      <c r="R20" s="225">
        <v>5.3260000000000002E-2</v>
      </c>
      <c r="S20" s="538"/>
    </row>
    <row r="21" spans="1:20" s="21" customFormat="1" ht="12.75" customHeight="1" x14ac:dyDescent="0.2">
      <c r="A21" s="782" t="s">
        <v>68</v>
      </c>
      <c r="B21" s="210">
        <v>14560.951999999999</v>
      </c>
      <c r="C21" s="201">
        <v>2327.1030000000001</v>
      </c>
      <c r="D21" s="412">
        <v>1066.2739999999999</v>
      </c>
      <c r="E21" s="201">
        <v>1066.2739999999999</v>
      </c>
      <c r="F21" s="201">
        <v>0</v>
      </c>
      <c r="G21" s="202">
        <v>3829.527</v>
      </c>
      <c r="H21" s="203">
        <v>2495.0520000000001</v>
      </c>
      <c r="I21" s="153">
        <v>33.89</v>
      </c>
      <c r="J21" s="153">
        <v>4328.5550000000003</v>
      </c>
      <c r="K21" s="154">
        <v>4291.7389999999996</v>
      </c>
      <c r="L21" s="154">
        <v>0</v>
      </c>
      <c r="M21" s="202">
        <v>392.19600000000003</v>
      </c>
      <c r="N21" s="204">
        <v>7.4059999999999997</v>
      </c>
      <c r="O21" s="197">
        <v>7.9</v>
      </c>
      <c r="P21" s="154">
        <v>0</v>
      </c>
      <c r="Q21" s="204">
        <v>6.407</v>
      </c>
      <c r="R21" s="155">
        <v>66.641999999999996</v>
      </c>
      <c r="S21" s="399"/>
      <c r="T21" s="37">
        <v>1687107</v>
      </c>
    </row>
    <row r="22" spans="1:20" s="22" customFormat="1" ht="12.75" customHeight="1" x14ac:dyDescent="0.2">
      <c r="A22" s="782"/>
      <c r="B22" s="195">
        <v>1</v>
      </c>
      <c r="C22" s="129">
        <v>0.15981999999999999</v>
      </c>
      <c r="D22" s="196">
        <v>7.3230000000000003E-2</v>
      </c>
      <c r="E22" s="129">
        <v>1</v>
      </c>
      <c r="F22" s="129" t="s">
        <v>482</v>
      </c>
      <c r="G22" s="195">
        <v>0.26300000000000001</v>
      </c>
      <c r="H22" s="187">
        <v>0.17135</v>
      </c>
      <c r="I22" s="196">
        <v>2.33E-3</v>
      </c>
      <c r="J22" s="196">
        <v>0.29726999999999998</v>
      </c>
      <c r="K22" s="129">
        <v>0.99148999999999998</v>
      </c>
      <c r="L22" s="129" t="s">
        <v>482</v>
      </c>
      <c r="M22" s="195">
        <v>2.6929999999999999E-2</v>
      </c>
      <c r="N22" s="195">
        <v>5.1000000000000004E-4</v>
      </c>
      <c r="O22" s="148">
        <v>5.4000000000000001E-4</v>
      </c>
      <c r="P22" s="129" t="s">
        <v>482</v>
      </c>
      <c r="Q22" s="195">
        <v>4.4000000000000002E-4</v>
      </c>
      <c r="R22" s="225">
        <v>4.5799999999999999E-3</v>
      </c>
      <c r="S22" s="538"/>
    </row>
    <row r="23" spans="1:20" s="21" customFormat="1" ht="12.75" customHeight="1" x14ac:dyDescent="0.2">
      <c r="A23" s="782" t="s">
        <v>69</v>
      </c>
      <c r="B23" s="210">
        <v>279482.484</v>
      </c>
      <c r="C23" s="201">
        <v>42114.080999999998</v>
      </c>
      <c r="D23" s="412">
        <v>27113.553</v>
      </c>
      <c r="E23" s="201">
        <v>21934.277999999998</v>
      </c>
      <c r="F23" s="201">
        <v>5179.2749999999996</v>
      </c>
      <c r="G23" s="202">
        <v>16518.834999999999</v>
      </c>
      <c r="H23" s="203">
        <v>22852.47</v>
      </c>
      <c r="I23" s="153">
        <v>20291.46</v>
      </c>
      <c r="J23" s="153">
        <v>63626.482000000004</v>
      </c>
      <c r="K23" s="154">
        <v>54025.445</v>
      </c>
      <c r="L23" s="154">
        <v>3405.0259999999998</v>
      </c>
      <c r="M23" s="202">
        <v>12035.380999999999</v>
      </c>
      <c r="N23" s="204">
        <v>33870.294000000002</v>
      </c>
      <c r="O23" s="197">
        <v>7330.7979999999998</v>
      </c>
      <c r="P23" s="154">
        <v>6587.7150000000001</v>
      </c>
      <c r="Q23" s="204">
        <v>4750.2539999999999</v>
      </c>
      <c r="R23" s="155">
        <v>28978.876</v>
      </c>
      <c r="S23" s="399"/>
      <c r="T23" s="37">
        <v>7987161</v>
      </c>
    </row>
    <row r="24" spans="1:20" s="22" customFormat="1" ht="12.75" customHeight="1" x14ac:dyDescent="0.2">
      <c r="A24" s="782"/>
      <c r="B24" s="195">
        <v>1</v>
      </c>
      <c r="C24" s="129">
        <v>0.15068999999999999</v>
      </c>
      <c r="D24" s="196">
        <v>9.7009999999999999E-2</v>
      </c>
      <c r="E24" s="129">
        <v>0.80898000000000003</v>
      </c>
      <c r="F24" s="129">
        <v>0.19102</v>
      </c>
      <c r="G24" s="195">
        <v>5.9110000000000003E-2</v>
      </c>
      <c r="H24" s="187">
        <v>8.1769999999999995E-2</v>
      </c>
      <c r="I24" s="196">
        <v>7.2599999999999998E-2</v>
      </c>
      <c r="J24" s="196">
        <v>0.22766</v>
      </c>
      <c r="K24" s="129">
        <v>0.84909999999999997</v>
      </c>
      <c r="L24" s="129">
        <v>5.3519999999999998E-2</v>
      </c>
      <c r="M24" s="195">
        <v>4.3060000000000001E-2</v>
      </c>
      <c r="N24" s="195">
        <v>0.12119000000000001</v>
      </c>
      <c r="O24" s="148">
        <v>2.623E-2</v>
      </c>
      <c r="P24" s="129">
        <v>0.89863999999999999</v>
      </c>
      <c r="Q24" s="195">
        <v>1.7000000000000001E-2</v>
      </c>
      <c r="R24" s="225">
        <v>0.10369</v>
      </c>
      <c r="S24" s="538"/>
    </row>
    <row r="25" spans="1:20" s="21" customFormat="1" ht="12.75" customHeight="1" x14ac:dyDescent="0.2">
      <c r="A25" s="782" t="s">
        <v>70</v>
      </c>
      <c r="B25" s="210">
        <v>355754.21</v>
      </c>
      <c r="C25" s="201">
        <v>59599.726000000002</v>
      </c>
      <c r="D25" s="412">
        <v>99352.09</v>
      </c>
      <c r="E25" s="201">
        <v>75443.631999999998</v>
      </c>
      <c r="F25" s="201">
        <v>23908.457999999999</v>
      </c>
      <c r="G25" s="202">
        <v>2885.0430000000001</v>
      </c>
      <c r="H25" s="203">
        <v>68237.517000000007</v>
      </c>
      <c r="I25" s="153">
        <v>4113.1350000000002</v>
      </c>
      <c r="J25" s="153">
        <v>91407.892000000007</v>
      </c>
      <c r="K25" s="154">
        <v>85570.066000000006</v>
      </c>
      <c r="L25" s="154">
        <v>3794.5949999999998</v>
      </c>
      <c r="M25" s="202">
        <v>10410.418</v>
      </c>
      <c r="N25" s="204">
        <v>6903.8670000000002</v>
      </c>
      <c r="O25" s="197">
        <v>1270.3869999999999</v>
      </c>
      <c r="P25" s="154">
        <v>894.68600000000004</v>
      </c>
      <c r="Q25" s="204">
        <v>3720.616</v>
      </c>
      <c r="R25" s="155">
        <v>7853.5190000000002</v>
      </c>
      <c r="S25" s="399"/>
      <c r="T25" s="37">
        <v>18009453</v>
      </c>
    </row>
    <row r="26" spans="1:20" s="22" customFormat="1" ht="12.75" customHeight="1" x14ac:dyDescent="0.2">
      <c r="A26" s="782"/>
      <c r="B26" s="195">
        <v>1</v>
      </c>
      <c r="C26" s="129">
        <v>0.16753000000000001</v>
      </c>
      <c r="D26" s="196">
        <v>0.27927000000000002</v>
      </c>
      <c r="E26" s="129">
        <v>0.75936000000000003</v>
      </c>
      <c r="F26" s="129">
        <v>0.24063999999999999</v>
      </c>
      <c r="G26" s="195">
        <v>8.1099999999999992E-3</v>
      </c>
      <c r="H26" s="187">
        <v>0.19181000000000001</v>
      </c>
      <c r="I26" s="196">
        <v>1.1560000000000001E-2</v>
      </c>
      <c r="J26" s="196">
        <v>0.25694</v>
      </c>
      <c r="K26" s="129">
        <v>0.93613000000000002</v>
      </c>
      <c r="L26" s="129">
        <v>4.1509999999999998E-2</v>
      </c>
      <c r="M26" s="195">
        <v>2.9260000000000001E-2</v>
      </c>
      <c r="N26" s="195">
        <v>1.941E-2</v>
      </c>
      <c r="O26" s="148">
        <v>3.5699999999999998E-3</v>
      </c>
      <c r="P26" s="129">
        <v>0.70426</v>
      </c>
      <c r="Q26" s="195">
        <v>1.0460000000000001E-2</v>
      </c>
      <c r="R26" s="225">
        <v>2.2079999999999999E-2</v>
      </c>
      <c r="S26" s="538"/>
    </row>
    <row r="27" spans="1:20" s="21" customFormat="1" ht="12.75" customHeight="1" x14ac:dyDescent="0.2">
      <c r="A27" s="782" t="s">
        <v>71</v>
      </c>
      <c r="B27" s="210">
        <v>63105.482000000004</v>
      </c>
      <c r="C27" s="201">
        <v>15668.87</v>
      </c>
      <c r="D27" s="412">
        <v>8279.5810000000001</v>
      </c>
      <c r="E27" s="201">
        <v>7767.3530000000001</v>
      </c>
      <c r="F27" s="201">
        <v>512.22799999999995</v>
      </c>
      <c r="G27" s="202">
        <v>2633.42</v>
      </c>
      <c r="H27" s="203">
        <v>6280.2290000000003</v>
      </c>
      <c r="I27" s="153">
        <v>153.506</v>
      </c>
      <c r="J27" s="153">
        <v>21028.541000000001</v>
      </c>
      <c r="K27" s="154">
        <v>18540.672999999999</v>
      </c>
      <c r="L27" s="154">
        <v>644.40800000000002</v>
      </c>
      <c r="M27" s="202">
        <v>4236.7879999999996</v>
      </c>
      <c r="N27" s="204">
        <v>1290.058</v>
      </c>
      <c r="O27" s="197">
        <v>1262.2739999999999</v>
      </c>
      <c r="P27" s="154">
        <v>201.00800000000001</v>
      </c>
      <c r="Q27" s="204">
        <v>578.92499999999995</v>
      </c>
      <c r="R27" s="155">
        <v>1693.29</v>
      </c>
      <c r="S27" s="399"/>
      <c r="T27" s="37">
        <v>4048926</v>
      </c>
    </row>
    <row r="28" spans="1:20" s="22" customFormat="1" ht="12.75" customHeight="1" x14ac:dyDescent="0.2">
      <c r="A28" s="782"/>
      <c r="B28" s="195">
        <v>1</v>
      </c>
      <c r="C28" s="129">
        <v>0.24829999999999999</v>
      </c>
      <c r="D28" s="196">
        <v>0.13120000000000001</v>
      </c>
      <c r="E28" s="129">
        <v>0.93813000000000002</v>
      </c>
      <c r="F28" s="129">
        <v>6.1870000000000001E-2</v>
      </c>
      <c r="G28" s="195">
        <v>4.1730000000000003E-2</v>
      </c>
      <c r="H28" s="187">
        <v>9.9519999999999997E-2</v>
      </c>
      <c r="I28" s="196">
        <v>2.4299999999999999E-3</v>
      </c>
      <c r="J28" s="196">
        <v>0.33323000000000003</v>
      </c>
      <c r="K28" s="129">
        <v>0.88168999999999997</v>
      </c>
      <c r="L28" s="129">
        <v>3.0640000000000001E-2</v>
      </c>
      <c r="M28" s="195">
        <v>6.7140000000000005E-2</v>
      </c>
      <c r="N28" s="195">
        <v>2.044E-2</v>
      </c>
      <c r="O28" s="148">
        <v>0.02</v>
      </c>
      <c r="P28" s="129">
        <v>0.15923999999999999</v>
      </c>
      <c r="Q28" s="195">
        <v>9.1699999999999993E-3</v>
      </c>
      <c r="R28" s="225">
        <v>2.683E-2</v>
      </c>
      <c r="S28" s="538"/>
    </row>
    <row r="29" spans="1:20" s="21" customFormat="1" ht="12.75" customHeight="1" x14ac:dyDescent="0.2">
      <c r="A29" s="782" t="s">
        <v>72</v>
      </c>
      <c r="B29" s="210">
        <v>14555.775</v>
      </c>
      <c r="C29" s="201">
        <v>2623.4430000000002</v>
      </c>
      <c r="D29" s="412">
        <v>1421.4649999999999</v>
      </c>
      <c r="E29" s="201">
        <v>1421.4649999999999</v>
      </c>
      <c r="F29" s="201">
        <v>0</v>
      </c>
      <c r="G29" s="202">
        <v>2486.114</v>
      </c>
      <c r="H29" s="203">
        <v>2390.6880000000001</v>
      </c>
      <c r="I29" s="153">
        <v>192.124</v>
      </c>
      <c r="J29" s="153">
        <v>3880.0479999999998</v>
      </c>
      <c r="K29" s="154">
        <v>3876.4479999999999</v>
      </c>
      <c r="L29" s="154">
        <v>0</v>
      </c>
      <c r="M29" s="202">
        <v>256.80599999999998</v>
      </c>
      <c r="N29" s="204">
        <v>67.673000000000002</v>
      </c>
      <c r="O29" s="197">
        <v>231.12100000000001</v>
      </c>
      <c r="P29" s="154">
        <v>185.81200000000001</v>
      </c>
      <c r="Q29" s="204">
        <v>21.082000000000001</v>
      </c>
      <c r="R29" s="155">
        <v>985.21100000000001</v>
      </c>
      <c r="S29" s="399"/>
      <c r="T29" s="37">
        <v>1039595</v>
      </c>
    </row>
    <row r="30" spans="1:20" s="22" customFormat="1" ht="12.75" customHeight="1" x14ac:dyDescent="0.2">
      <c r="A30" s="782"/>
      <c r="B30" s="195">
        <v>1</v>
      </c>
      <c r="C30" s="129">
        <v>0.18023</v>
      </c>
      <c r="D30" s="196">
        <v>9.7659999999999997E-2</v>
      </c>
      <c r="E30" s="129">
        <v>1</v>
      </c>
      <c r="F30" s="129" t="s">
        <v>482</v>
      </c>
      <c r="G30" s="195">
        <v>0.17080000000000001</v>
      </c>
      <c r="H30" s="187">
        <v>0.16424</v>
      </c>
      <c r="I30" s="196">
        <v>1.32E-2</v>
      </c>
      <c r="J30" s="196">
        <v>0.26656000000000002</v>
      </c>
      <c r="K30" s="129">
        <v>0.99907000000000001</v>
      </c>
      <c r="L30" s="129" t="s">
        <v>482</v>
      </c>
      <c r="M30" s="195">
        <v>1.7639999999999999E-2</v>
      </c>
      <c r="N30" s="195">
        <v>4.6499999999999996E-3</v>
      </c>
      <c r="O30" s="148">
        <v>1.5879999999999998E-2</v>
      </c>
      <c r="P30" s="129">
        <v>0.80396000000000001</v>
      </c>
      <c r="Q30" s="195">
        <v>1.4499999999999999E-3</v>
      </c>
      <c r="R30" s="225">
        <v>6.769E-2</v>
      </c>
      <c r="S30" s="538"/>
    </row>
    <row r="31" spans="1:20" s="21" customFormat="1" ht="12.75" customHeight="1" x14ac:dyDescent="0.2">
      <c r="A31" s="782" t="s">
        <v>73</v>
      </c>
      <c r="B31" s="210">
        <v>44865.222999999998</v>
      </c>
      <c r="C31" s="201">
        <v>10388.445</v>
      </c>
      <c r="D31" s="412">
        <v>6779.9549999999999</v>
      </c>
      <c r="E31" s="201">
        <v>6779.9549999999999</v>
      </c>
      <c r="F31" s="201">
        <v>0</v>
      </c>
      <c r="G31" s="202">
        <v>4980.4799999999996</v>
      </c>
      <c r="H31" s="203">
        <v>8043.5290000000005</v>
      </c>
      <c r="I31" s="153">
        <v>815.59900000000005</v>
      </c>
      <c r="J31" s="153">
        <v>10841.509</v>
      </c>
      <c r="K31" s="154">
        <v>10373.063</v>
      </c>
      <c r="L31" s="154">
        <v>164.06200000000001</v>
      </c>
      <c r="M31" s="202">
        <v>1226.3330000000001</v>
      </c>
      <c r="N31" s="204">
        <v>36.843000000000004</v>
      </c>
      <c r="O31" s="197">
        <v>189.804</v>
      </c>
      <c r="P31" s="154">
        <v>126.88500000000001</v>
      </c>
      <c r="Q31" s="204">
        <v>295.06900000000002</v>
      </c>
      <c r="R31" s="155">
        <v>1267.6569999999999</v>
      </c>
      <c r="S31" s="399"/>
      <c r="T31" s="37">
        <v>4234014</v>
      </c>
    </row>
    <row r="32" spans="1:20" s="22" customFormat="1" ht="12.75" customHeight="1" x14ac:dyDescent="0.2">
      <c r="A32" s="782"/>
      <c r="B32" s="195">
        <v>1</v>
      </c>
      <c r="C32" s="129">
        <v>0.23155000000000001</v>
      </c>
      <c r="D32" s="196">
        <v>0.15112</v>
      </c>
      <c r="E32" s="129">
        <v>1</v>
      </c>
      <c r="F32" s="129" t="s">
        <v>482</v>
      </c>
      <c r="G32" s="195">
        <v>0.11101</v>
      </c>
      <c r="H32" s="187">
        <v>0.17927999999999999</v>
      </c>
      <c r="I32" s="196">
        <v>1.8180000000000002E-2</v>
      </c>
      <c r="J32" s="196">
        <v>0.24165</v>
      </c>
      <c r="K32" s="129">
        <v>0.95679000000000003</v>
      </c>
      <c r="L32" s="129">
        <v>1.5129999999999999E-2</v>
      </c>
      <c r="M32" s="195">
        <v>2.733E-2</v>
      </c>
      <c r="N32" s="195">
        <v>8.1999999999999998E-4</v>
      </c>
      <c r="O32" s="148">
        <v>4.2300000000000003E-3</v>
      </c>
      <c r="P32" s="129">
        <v>0.66851000000000005</v>
      </c>
      <c r="Q32" s="195">
        <v>6.5799999999999999E-3</v>
      </c>
      <c r="R32" s="225">
        <v>2.8250000000000001E-2</v>
      </c>
      <c r="S32" s="538"/>
    </row>
    <row r="33" spans="1:20" s="21" customFormat="1" ht="12.75" customHeight="1" x14ac:dyDescent="0.2">
      <c r="A33" s="782" t="s">
        <v>74</v>
      </c>
      <c r="B33" s="210">
        <v>18180.063999999998</v>
      </c>
      <c r="C33" s="201">
        <v>3843.366</v>
      </c>
      <c r="D33" s="412">
        <v>1106.7260000000001</v>
      </c>
      <c r="E33" s="201">
        <v>1106.7260000000001</v>
      </c>
      <c r="F33" s="201">
        <v>0</v>
      </c>
      <c r="G33" s="202">
        <v>3608.9169999999999</v>
      </c>
      <c r="H33" s="203">
        <v>2043.0509999999999</v>
      </c>
      <c r="I33" s="153">
        <v>0</v>
      </c>
      <c r="J33" s="153">
        <v>5951.2219999999998</v>
      </c>
      <c r="K33" s="154">
        <v>5613.0540000000001</v>
      </c>
      <c r="L33" s="154">
        <v>273.80799999999999</v>
      </c>
      <c r="M33" s="202">
        <v>404.32900000000001</v>
      </c>
      <c r="N33" s="204">
        <v>74.405000000000001</v>
      </c>
      <c r="O33" s="197">
        <v>298.21699999999998</v>
      </c>
      <c r="P33" s="154">
        <v>298.21699999999998</v>
      </c>
      <c r="Q33" s="204">
        <v>65.343999999999994</v>
      </c>
      <c r="R33" s="155">
        <v>784.48699999999997</v>
      </c>
      <c r="S33" s="399"/>
      <c r="T33" s="37">
        <v>2428519</v>
      </c>
    </row>
    <row r="34" spans="1:20" s="22" customFormat="1" ht="12.75" customHeight="1" x14ac:dyDescent="0.2">
      <c r="A34" s="782"/>
      <c r="B34" s="195">
        <v>1</v>
      </c>
      <c r="C34" s="129">
        <v>0.21140999999999999</v>
      </c>
      <c r="D34" s="196">
        <v>6.0879999999999997E-2</v>
      </c>
      <c r="E34" s="129">
        <v>1</v>
      </c>
      <c r="F34" s="129" t="s">
        <v>482</v>
      </c>
      <c r="G34" s="195">
        <v>0.19850999999999999</v>
      </c>
      <c r="H34" s="187">
        <v>0.11237999999999999</v>
      </c>
      <c r="I34" s="196" t="s">
        <v>482</v>
      </c>
      <c r="J34" s="196">
        <v>0.32734999999999997</v>
      </c>
      <c r="K34" s="129">
        <v>0.94318000000000002</v>
      </c>
      <c r="L34" s="129">
        <v>4.6010000000000002E-2</v>
      </c>
      <c r="M34" s="195">
        <v>2.2239999999999999E-2</v>
      </c>
      <c r="N34" s="195">
        <v>4.0899999999999999E-3</v>
      </c>
      <c r="O34" s="148">
        <v>1.6400000000000001E-2</v>
      </c>
      <c r="P34" s="129">
        <v>1</v>
      </c>
      <c r="Q34" s="195">
        <v>3.5899999999999999E-3</v>
      </c>
      <c r="R34" s="225">
        <v>4.3150000000000001E-2</v>
      </c>
      <c r="S34" s="538"/>
    </row>
    <row r="35" spans="1:20" s="21" customFormat="1" ht="12.75" customHeight="1" x14ac:dyDescent="0.2">
      <c r="A35" s="782" t="s">
        <v>75</v>
      </c>
      <c r="B35" s="210">
        <v>65693.456000000006</v>
      </c>
      <c r="C35" s="201">
        <v>15691.938</v>
      </c>
      <c r="D35" s="412">
        <v>21762.008999999998</v>
      </c>
      <c r="E35" s="201">
        <v>17169.351999999999</v>
      </c>
      <c r="F35" s="201">
        <v>4592.6570000000002</v>
      </c>
      <c r="G35" s="202">
        <v>978.67399999999998</v>
      </c>
      <c r="H35" s="203">
        <v>1662.0650000000001</v>
      </c>
      <c r="I35" s="153">
        <v>232.34800000000001</v>
      </c>
      <c r="J35" s="153">
        <v>17307.325000000001</v>
      </c>
      <c r="K35" s="154">
        <v>16685.388999999999</v>
      </c>
      <c r="L35" s="154">
        <v>111.941</v>
      </c>
      <c r="M35" s="202">
        <v>2534.837</v>
      </c>
      <c r="N35" s="204">
        <v>2457.2240000000002</v>
      </c>
      <c r="O35" s="197">
        <v>52.557000000000002</v>
      </c>
      <c r="P35" s="154">
        <v>0</v>
      </c>
      <c r="Q35" s="204">
        <v>1626.6120000000001</v>
      </c>
      <c r="R35" s="155">
        <v>1387.867</v>
      </c>
      <c r="S35" s="399"/>
      <c r="T35" s="37">
        <v>2834641</v>
      </c>
    </row>
    <row r="36" spans="1:20" s="22" customFormat="1" ht="12.75" customHeight="1" x14ac:dyDescent="0.2">
      <c r="A36" s="782"/>
      <c r="B36" s="195">
        <v>1</v>
      </c>
      <c r="C36" s="129">
        <v>0.23887</v>
      </c>
      <c r="D36" s="196">
        <v>0.33127000000000001</v>
      </c>
      <c r="E36" s="129">
        <v>0.78895999999999999</v>
      </c>
      <c r="F36" s="129">
        <v>0.21104000000000001</v>
      </c>
      <c r="G36" s="195">
        <v>1.49E-2</v>
      </c>
      <c r="H36" s="187">
        <v>2.53E-2</v>
      </c>
      <c r="I36" s="196">
        <v>3.5400000000000002E-3</v>
      </c>
      <c r="J36" s="196">
        <v>0.26346000000000003</v>
      </c>
      <c r="K36" s="129">
        <v>0.96406999999999998</v>
      </c>
      <c r="L36" s="129">
        <v>6.4700000000000001E-3</v>
      </c>
      <c r="M36" s="195">
        <v>3.8589999999999999E-2</v>
      </c>
      <c r="N36" s="195">
        <v>3.7400000000000003E-2</v>
      </c>
      <c r="O36" s="148">
        <v>8.0000000000000004E-4</v>
      </c>
      <c r="P36" s="129" t="s">
        <v>482</v>
      </c>
      <c r="Q36" s="195">
        <v>2.4760000000000001E-2</v>
      </c>
      <c r="R36" s="225">
        <v>2.1129999999999999E-2</v>
      </c>
      <c r="S36" s="538"/>
    </row>
    <row r="37" spans="1:20" s="21" customFormat="1" ht="12.75" customHeight="1" x14ac:dyDescent="0.2">
      <c r="A37" s="800" t="s">
        <v>76</v>
      </c>
      <c r="B37" s="210">
        <v>25325.055</v>
      </c>
      <c r="C37" s="201">
        <v>4064.038</v>
      </c>
      <c r="D37" s="412">
        <v>2336.4050000000002</v>
      </c>
      <c r="E37" s="201">
        <v>2336.4050000000002</v>
      </c>
      <c r="F37" s="201">
        <v>0</v>
      </c>
      <c r="G37" s="202">
        <v>2591.9169999999999</v>
      </c>
      <c r="H37" s="203">
        <v>4923.2060000000001</v>
      </c>
      <c r="I37" s="153">
        <v>0</v>
      </c>
      <c r="J37" s="153">
        <v>8520.0300000000007</v>
      </c>
      <c r="K37" s="154">
        <v>7412.1589999999997</v>
      </c>
      <c r="L37" s="154">
        <v>501.52699999999999</v>
      </c>
      <c r="M37" s="202">
        <v>2126.3679999999999</v>
      </c>
      <c r="N37" s="204">
        <v>26.4</v>
      </c>
      <c r="O37" s="197">
        <v>44.283999999999999</v>
      </c>
      <c r="P37" s="154">
        <v>44.283999999999999</v>
      </c>
      <c r="Q37" s="204">
        <v>260.92</v>
      </c>
      <c r="R37" s="155">
        <v>431.48700000000002</v>
      </c>
      <c r="S37" s="399"/>
      <c r="T37" s="37">
        <v>2300538</v>
      </c>
    </row>
    <row r="38" spans="1:20" s="22" customFormat="1" ht="12.75" customHeight="1" x14ac:dyDescent="0.2">
      <c r="A38" s="784"/>
      <c r="B38" s="198">
        <v>1</v>
      </c>
      <c r="C38" s="136">
        <v>0.16047</v>
      </c>
      <c r="D38" s="135">
        <v>9.2259999999999995E-2</v>
      </c>
      <c r="E38" s="136">
        <v>1</v>
      </c>
      <c r="F38" s="136" t="s">
        <v>482</v>
      </c>
      <c r="G38" s="198">
        <v>0.10235</v>
      </c>
      <c r="H38" s="191">
        <v>0.19439999999999999</v>
      </c>
      <c r="I38" s="135" t="s">
        <v>482</v>
      </c>
      <c r="J38" s="135">
        <v>0.33643000000000001</v>
      </c>
      <c r="K38" s="136">
        <v>0.86997000000000002</v>
      </c>
      <c r="L38" s="136">
        <v>5.8860000000000003E-2</v>
      </c>
      <c r="M38" s="198">
        <v>8.3960000000000007E-2</v>
      </c>
      <c r="N38" s="198">
        <v>1.0399999999999999E-3</v>
      </c>
      <c r="O38" s="169">
        <v>1.75E-3</v>
      </c>
      <c r="P38" s="136">
        <v>1</v>
      </c>
      <c r="Q38" s="198">
        <v>1.03E-2</v>
      </c>
      <c r="R38" s="344">
        <v>1.704E-2</v>
      </c>
      <c r="S38" s="538"/>
    </row>
    <row r="39" spans="1:20" s="21" customFormat="1" ht="12.75" customHeight="1" x14ac:dyDescent="0.2">
      <c r="A39" s="840" t="s">
        <v>85</v>
      </c>
      <c r="B39" s="193">
        <v>1700149.534</v>
      </c>
      <c r="C39" s="177">
        <v>382330.15500000003</v>
      </c>
      <c r="D39" s="194">
        <v>337137.636</v>
      </c>
      <c r="E39" s="177">
        <v>294593.09399999998</v>
      </c>
      <c r="F39" s="177">
        <v>42544.542000000001</v>
      </c>
      <c r="G39" s="206">
        <v>74610.712</v>
      </c>
      <c r="H39" s="91">
        <v>218155.89499999999</v>
      </c>
      <c r="I39" s="207">
        <v>33082.004999999997</v>
      </c>
      <c r="J39" s="207">
        <v>422771.76</v>
      </c>
      <c r="K39" s="208">
        <v>390763.02299999999</v>
      </c>
      <c r="L39" s="208">
        <v>15958.262000000001</v>
      </c>
      <c r="M39" s="415">
        <v>64716.923000000003</v>
      </c>
      <c r="N39" s="416">
        <v>51089.925000000003</v>
      </c>
      <c r="O39" s="178">
        <v>18634.267</v>
      </c>
      <c r="P39" s="208">
        <v>14576.748</v>
      </c>
      <c r="Q39" s="209">
        <v>20030.523000000001</v>
      </c>
      <c r="R39" s="211">
        <v>77589.732999999993</v>
      </c>
      <c r="S39" s="399"/>
      <c r="T39" s="21">
        <v>82260693</v>
      </c>
    </row>
    <row r="40" spans="1:20" s="22" customFormat="1" ht="12.75" customHeight="1" thickBot="1" x14ac:dyDescent="0.25">
      <c r="A40" s="841"/>
      <c r="B40" s="394">
        <v>1</v>
      </c>
      <c r="C40" s="348">
        <v>0.22488</v>
      </c>
      <c r="D40" s="350">
        <v>0.1983</v>
      </c>
      <c r="E40" s="348">
        <v>0.87380999999999998</v>
      </c>
      <c r="F40" s="348">
        <v>0.12619</v>
      </c>
      <c r="G40" s="394">
        <v>4.3880000000000002E-2</v>
      </c>
      <c r="H40" s="349">
        <v>0.12831999999999999</v>
      </c>
      <c r="I40" s="350">
        <v>1.9460000000000002E-2</v>
      </c>
      <c r="J40" s="350">
        <v>0.24867</v>
      </c>
      <c r="K40" s="348">
        <v>0.92428999999999994</v>
      </c>
      <c r="L40" s="348">
        <v>3.7749999999999999E-2</v>
      </c>
      <c r="M40" s="394">
        <v>3.807E-2</v>
      </c>
      <c r="N40" s="394">
        <v>3.005E-2</v>
      </c>
      <c r="O40" s="109">
        <v>1.0959999999999999E-2</v>
      </c>
      <c r="P40" s="348">
        <v>0.78225</v>
      </c>
      <c r="Q40" s="394">
        <v>1.1780000000000001E-2</v>
      </c>
      <c r="R40" s="351">
        <v>4.564E-2</v>
      </c>
      <c r="S40" s="538"/>
    </row>
    <row r="41" spans="1:20" s="397" customFormat="1" x14ac:dyDescent="0.2"/>
    <row r="42" spans="1:20" s="526" customFormat="1" ht="11.25" x14ac:dyDescent="0.2">
      <c r="A42" s="526" t="str">
        <f>"Anmerkungen. Datengrundlage: Volkshochschul-Statistik "&amp;Hilfswerte!B1&amp;"; Basis: "&amp;Tabelle1!$C$36&amp;" vhs."</f>
        <v>Anmerkungen. Datengrundlage: Volkshochschul-Statistik 2024; Basis: 821 vhs.</v>
      </c>
    </row>
    <row r="43" spans="1:20" s="397" customFormat="1" x14ac:dyDescent="0.2"/>
    <row r="44" spans="1:20" s="397" customFormat="1" x14ac:dyDescent="0.2">
      <c r="A44" s="534" t="str">
        <f>Tabelle1!$A$41</f>
        <v>Datengrundlage: Deutsches Institut für Erwachsenenbildung DIE (2025). „Basisdaten Volkshochschul-Statistik (seit 2018)“</v>
      </c>
      <c r="B44" s="536"/>
      <c r="C44" s="536"/>
      <c r="D44" s="536"/>
      <c r="E44" s="536"/>
      <c r="F44" s="536"/>
      <c r="G44" s="536"/>
      <c r="H44" s="536"/>
      <c r="I44" s="536"/>
      <c r="J44" s="536"/>
    </row>
    <row r="45" spans="1:20" s="397" customFormat="1" x14ac:dyDescent="0.2">
      <c r="A45" s="534" t="str">
        <f>Tabelle1!$A$42</f>
        <v xml:space="preserve">(ZA6276; Version 2.0.0) [Data set]. GESIS, Köln. </v>
      </c>
      <c r="B45" s="532"/>
      <c r="C45" s="532"/>
      <c r="D45" s="532"/>
      <c r="E45" s="762" t="s">
        <v>473</v>
      </c>
      <c r="F45" s="762"/>
      <c r="G45" s="762"/>
      <c r="H45" s="532"/>
      <c r="I45" s="532"/>
      <c r="J45" s="532"/>
    </row>
    <row r="46" spans="1:20" s="397" customFormat="1" x14ac:dyDescent="0.2">
      <c r="A46" s="536"/>
      <c r="B46" s="536"/>
      <c r="C46" s="536"/>
      <c r="D46" s="536"/>
      <c r="E46" s="536"/>
      <c r="F46" s="536"/>
      <c r="G46" s="536"/>
      <c r="H46" s="536"/>
      <c r="I46" s="536"/>
      <c r="J46" s="536"/>
    </row>
    <row r="47" spans="1:20" s="397" customFormat="1" x14ac:dyDescent="0.2">
      <c r="A47" s="666" t="str">
        <f>Tabelle1!$A$44</f>
        <v>Die Tabellen stehen unter der Lizenz CC BY-SA DEED 4.0.</v>
      </c>
      <c r="B47" s="536"/>
      <c r="C47" s="536"/>
      <c r="D47" s="536"/>
      <c r="E47" s="536"/>
      <c r="F47" s="536"/>
      <c r="G47" s="536"/>
      <c r="H47" s="536"/>
      <c r="I47" s="536"/>
      <c r="J47" s="536"/>
    </row>
  </sheetData>
  <mergeCells count="36">
    <mergeCell ref="E45:G45"/>
    <mergeCell ref="R4:R6"/>
    <mergeCell ref="A1:R1"/>
    <mergeCell ref="A2:A6"/>
    <mergeCell ref="B2:B6"/>
    <mergeCell ref="C2:R2"/>
    <mergeCell ref="C3:R3"/>
    <mergeCell ref="I5:I6"/>
    <mergeCell ref="J5:L5"/>
    <mergeCell ref="G5:G6"/>
    <mergeCell ref="O5:P5"/>
    <mergeCell ref="Q5:Q6"/>
    <mergeCell ref="A9:A10"/>
    <mergeCell ref="A11:A12"/>
    <mergeCell ref="D5:F5"/>
    <mergeCell ref="M5:M6"/>
    <mergeCell ref="N5:N6"/>
    <mergeCell ref="H5:H6"/>
    <mergeCell ref="A25:A26"/>
    <mergeCell ref="A19:A20"/>
    <mergeCell ref="A23:A24"/>
    <mergeCell ref="A7:A8"/>
    <mergeCell ref="A15:A16"/>
    <mergeCell ref="A17:A18"/>
    <mergeCell ref="C4:C6"/>
    <mergeCell ref="D4:H4"/>
    <mergeCell ref="A13:A14"/>
    <mergeCell ref="A21:A22"/>
    <mergeCell ref="I4:Q4"/>
    <mergeCell ref="A39:A40"/>
    <mergeCell ref="A27:A28"/>
    <mergeCell ref="A29:A30"/>
    <mergeCell ref="A31:A32"/>
    <mergeCell ref="A33:A34"/>
    <mergeCell ref="A35:A36"/>
    <mergeCell ref="A37:A38"/>
  </mergeCells>
  <conditionalFormatting sqref="A7:XFD7">
    <cfRule type="cellIs" dxfId="627" priority="273" stopIfTrue="1" operator="equal">
      <formula>0</formula>
    </cfRule>
  </conditionalFormatting>
  <conditionalFormatting sqref="A8:XFD8">
    <cfRule type="cellIs" dxfId="626" priority="271" stopIfTrue="1" operator="equal">
      <formula>1</formula>
    </cfRule>
    <cfRule type="cellIs" dxfId="625" priority="272" stopIfTrue="1" operator="lessThan">
      <formula>0.0005</formula>
    </cfRule>
  </conditionalFormatting>
  <conditionalFormatting sqref="A10:XFD10">
    <cfRule type="cellIs" dxfId="624" priority="274" stopIfTrue="1" operator="equal">
      <formula>1</formula>
    </cfRule>
    <cfRule type="cellIs" dxfId="623" priority="275" stopIfTrue="1" operator="lessThan">
      <formula>0.0005</formula>
    </cfRule>
  </conditionalFormatting>
  <conditionalFormatting sqref="A12:XFD12">
    <cfRule type="cellIs" dxfId="622" priority="253" stopIfTrue="1" operator="equal">
      <formula>1</formula>
    </cfRule>
    <cfRule type="cellIs" dxfId="621" priority="254" stopIfTrue="1" operator="lessThan">
      <formula>0.0005</formula>
    </cfRule>
  </conditionalFormatting>
  <conditionalFormatting sqref="A14:XFD14">
    <cfRule type="cellIs" dxfId="620" priority="235" stopIfTrue="1" operator="equal">
      <formula>1</formula>
    </cfRule>
    <cfRule type="cellIs" dxfId="619" priority="236" stopIfTrue="1" operator="lessThan">
      <formula>0.0005</formula>
    </cfRule>
  </conditionalFormatting>
  <conditionalFormatting sqref="A16:XFD16">
    <cfRule type="cellIs" dxfId="618" priority="217" stopIfTrue="1" operator="equal">
      <formula>1</formula>
    </cfRule>
    <cfRule type="cellIs" dxfId="617" priority="218" stopIfTrue="1" operator="lessThan">
      <formula>0.0005</formula>
    </cfRule>
  </conditionalFormatting>
  <conditionalFormatting sqref="A18:XFD18">
    <cfRule type="cellIs" dxfId="616" priority="199" stopIfTrue="1" operator="equal">
      <formula>1</formula>
    </cfRule>
    <cfRule type="cellIs" dxfId="615" priority="200" stopIfTrue="1" operator="lessThan">
      <formula>0.0005</formula>
    </cfRule>
  </conditionalFormatting>
  <conditionalFormatting sqref="A20:XFD20">
    <cfRule type="cellIs" dxfId="614" priority="181" stopIfTrue="1" operator="equal">
      <formula>1</formula>
    </cfRule>
    <cfRule type="cellIs" dxfId="613" priority="182" stopIfTrue="1" operator="lessThan">
      <formula>0.0005</formula>
    </cfRule>
  </conditionalFormatting>
  <conditionalFormatting sqref="A22:XFD22">
    <cfRule type="cellIs" dxfId="612" priority="163" stopIfTrue="1" operator="equal">
      <formula>1</formula>
    </cfRule>
    <cfRule type="cellIs" dxfId="611" priority="164" stopIfTrue="1" operator="lessThan">
      <formula>0.0005</formula>
    </cfRule>
  </conditionalFormatting>
  <conditionalFormatting sqref="A24:XFD24">
    <cfRule type="cellIs" dxfId="610" priority="145" stopIfTrue="1" operator="equal">
      <formula>1</formula>
    </cfRule>
    <cfRule type="cellIs" dxfId="609" priority="146" stopIfTrue="1" operator="lessThan">
      <formula>0.0005</formula>
    </cfRule>
  </conditionalFormatting>
  <conditionalFormatting sqref="A26:XFD26">
    <cfRule type="cellIs" dxfId="608" priority="127" stopIfTrue="1" operator="equal">
      <formula>1</formula>
    </cfRule>
    <cfRule type="cellIs" dxfId="607" priority="128" stopIfTrue="1" operator="lessThan">
      <formula>0.0005</formula>
    </cfRule>
  </conditionalFormatting>
  <conditionalFormatting sqref="A28:XFD28">
    <cfRule type="cellIs" dxfId="606" priority="109" stopIfTrue="1" operator="equal">
      <formula>1</formula>
    </cfRule>
    <cfRule type="cellIs" dxfId="605" priority="110" stopIfTrue="1" operator="lessThan">
      <formula>0.0005</formula>
    </cfRule>
  </conditionalFormatting>
  <conditionalFormatting sqref="A30:XFD30">
    <cfRule type="cellIs" dxfId="604" priority="91" stopIfTrue="1" operator="equal">
      <formula>1</formula>
    </cfRule>
    <cfRule type="cellIs" dxfId="603" priority="92" stopIfTrue="1" operator="lessThan">
      <formula>0.0005</formula>
    </cfRule>
  </conditionalFormatting>
  <conditionalFormatting sqref="A32:XFD32">
    <cfRule type="cellIs" dxfId="602" priority="73" stopIfTrue="1" operator="equal">
      <formula>1</formula>
    </cfRule>
    <cfRule type="cellIs" dxfId="601" priority="74" stopIfTrue="1" operator="lessThan">
      <formula>0.0005</formula>
    </cfRule>
  </conditionalFormatting>
  <conditionalFormatting sqref="A34:XFD34">
    <cfRule type="cellIs" dxfId="600" priority="55" stopIfTrue="1" operator="equal">
      <formula>1</formula>
    </cfRule>
    <cfRule type="cellIs" dxfId="599" priority="56" stopIfTrue="1" operator="lessThan">
      <formula>0.0005</formula>
    </cfRule>
  </conditionalFormatting>
  <conditionalFormatting sqref="A36:XFD36">
    <cfRule type="cellIs" dxfId="598" priority="37" stopIfTrue="1" operator="equal">
      <formula>1</formula>
    </cfRule>
    <cfRule type="cellIs" dxfId="597" priority="38" stopIfTrue="1" operator="lessThan">
      <formula>0.0005</formula>
    </cfRule>
  </conditionalFormatting>
  <conditionalFormatting sqref="A37:XFD37">
    <cfRule type="cellIs" dxfId="596" priority="21" stopIfTrue="1" operator="equal">
      <formula>0</formula>
    </cfRule>
  </conditionalFormatting>
  <conditionalFormatting sqref="A38:XFD38">
    <cfRule type="cellIs" dxfId="595" priority="19" stopIfTrue="1" operator="equal">
      <formula>1</formula>
    </cfRule>
    <cfRule type="cellIs" dxfId="594" priority="20" stopIfTrue="1" operator="lessThan">
      <formula>0.0005</formula>
    </cfRule>
  </conditionalFormatting>
  <conditionalFormatting sqref="A39:XFD39">
    <cfRule type="cellIs" dxfId="593" priority="3" stopIfTrue="1" operator="equal">
      <formula>0</formula>
    </cfRule>
  </conditionalFormatting>
  <conditionalFormatting sqref="A40:XFD40">
    <cfRule type="cellIs" dxfId="592" priority="1" stopIfTrue="1" operator="equal">
      <formula>1</formula>
    </cfRule>
    <cfRule type="cellIs" dxfId="591" priority="2" stopIfTrue="1" operator="lessThan">
      <formula>0.0005</formula>
    </cfRule>
  </conditionalFormatting>
  <conditionalFormatting sqref="B9:IV9">
    <cfRule type="cellIs" dxfId="590" priority="276" stopIfTrue="1" operator="equal">
      <formula>0</formula>
    </cfRule>
  </conditionalFormatting>
  <conditionalFormatting sqref="B11:IV11">
    <cfRule type="cellIs" dxfId="589" priority="255" stopIfTrue="1" operator="equal">
      <formula>0</formula>
    </cfRule>
  </conditionalFormatting>
  <conditionalFormatting sqref="B13:IV13">
    <cfRule type="cellIs" dxfId="588" priority="237" stopIfTrue="1" operator="equal">
      <formula>0</formula>
    </cfRule>
  </conditionalFormatting>
  <conditionalFormatting sqref="B15:IV15">
    <cfRule type="cellIs" dxfId="587" priority="219" stopIfTrue="1" operator="equal">
      <formula>0</formula>
    </cfRule>
  </conditionalFormatting>
  <conditionalFormatting sqref="B17:IV17">
    <cfRule type="cellIs" dxfId="586" priority="201" stopIfTrue="1" operator="equal">
      <formula>0</formula>
    </cfRule>
  </conditionalFormatting>
  <conditionalFormatting sqref="B19:IV19">
    <cfRule type="cellIs" dxfId="585" priority="183" stopIfTrue="1" operator="equal">
      <formula>0</formula>
    </cfRule>
  </conditionalFormatting>
  <conditionalFormatting sqref="B21:IV21">
    <cfRule type="cellIs" dxfId="584" priority="165" stopIfTrue="1" operator="equal">
      <formula>0</formula>
    </cfRule>
  </conditionalFormatting>
  <conditionalFormatting sqref="B23:IV23">
    <cfRule type="cellIs" dxfId="583" priority="147" stopIfTrue="1" operator="equal">
      <formula>0</formula>
    </cfRule>
  </conditionalFormatting>
  <conditionalFormatting sqref="B25:IV25">
    <cfRule type="cellIs" dxfId="582" priority="129" stopIfTrue="1" operator="equal">
      <formula>0</formula>
    </cfRule>
  </conditionalFormatting>
  <conditionalFormatting sqref="B27:IV27">
    <cfRule type="cellIs" dxfId="581" priority="111" stopIfTrue="1" operator="equal">
      <formula>0</formula>
    </cfRule>
  </conditionalFormatting>
  <conditionalFormatting sqref="B29:IV29">
    <cfRule type="cellIs" dxfId="580" priority="93" stopIfTrue="1" operator="equal">
      <formula>0</formula>
    </cfRule>
  </conditionalFormatting>
  <conditionalFormatting sqref="B31:IV31">
    <cfRule type="cellIs" dxfId="579" priority="75" stopIfTrue="1" operator="equal">
      <formula>0</formula>
    </cfRule>
  </conditionalFormatting>
  <conditionalFormatting sqref="B33:IV33">
    <cfRule type="cellIs" dxfId="578" priority="57" stopIfTrue="1" operator="equal">
      <formula>0</formula>
    </cfRule>
  </conditionalFormatting>
  <conditionalFormatting sqref="B35:IV35">
    <cfRule type="cellIs" dxfId="577" priority="39" stopIfTrue="1" operator="equal">
      <formula>0</formula>
    </cfRule>
  </conditionalFormatting>
  <hyperlinks>
    <hyperlink ref="A47" r:id="rId1" display="Publikation und Tabellen stehen unter der Lizenz CC BY-SA DEED 4.0." xr:uid="{9C23DB55-96E7-48BC-A86E-98724F77ABC6}"/>
    <hyperlink ref="E45" r:id="rId2" xr:uid="{03AFE53A-EC28-480D-96DA-67A73249BAF8}"/>
    <hyperlink ref="E45:G45" r:id="rId3" display="http://dx.doi.org/10.4232/1.14582 " xr:uid="{82708410-62FC-4B46-A138-C2A518EF346B}"/>
  </hyperlinks>
  <pageMargins left="0.78740157480314965" right="0.78740157480314965" top="0.98425196850393704" bottom="0.98425196850393704" header="0.51181102362204722" footer="0.51181102362204722"/>
  <pageSetup paperSize="9" scale="67" orientation="landscape" r:id="rId4"/>
  <headerFooter scaleWithDoc="0" alignWithMargins="0"/>
  <legacyDrawingHF r:id="rId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8112C8-DF61-4524-8FBF-CCF28D097D13}">
  <sheetPr>
    <pageSetUpPr fitToPage="1"/>
  </sheetPr>
  <dimension ref="A1:O45"/>
  <sheetViews>
    <sheetView view="pageBreakPreview" zoomScaleNormal="100" zoomScaleSheetLayoutView="100" workbookViewId="0">
      <selection sqref="A1:N1"/>
    </sheetView>
  </sheetViews>
  <sheetFormatPr baseColWidth="10" defaultRowHeight="12.75" x14ac:dyDescent="0.2"/>
  <cols>
    <col min="1" max="1" width="13.42578125" style="20" customWidth="1"/>
    <col min="2" max="3" width="9.7109375" style="20" customWidth="1"/>
    <col min="4" max="4" width="11.42578125" style="20" customWidth="1"/>
    <col min="5" max="5" width="9.7109375" style="20" customWidth="1"/>
    <col min="6" max="6" width="11" style="20" customWidth="1"/>
    <col min="7" max="7" width="10.5703125" style="20" customWidth="1"/>
    <col min="8" max="8" width="11" style="20" customWidth="1"/>
    <col min="9" max="11" width="9.7109375" style="20" customWidth="1"/>
    <col min="12" max="12" width="10.28515625" style="20" customWidth="1"/>
    <col min="13" max="14" width="9.7109375" style="20" customWidth="1"/>
    <col min="15" max="15" width="2.7109375" style="397" customWidth="1"/>
    <col min="16" max="16384" width="11.42578125" style="20"/>
  </cols>
  <sheetData>
    <row r="1" spans="1:15" s="19" customFormat="1" ht="39.950000000000003" customHeight="1" thickBot="1" x14ac:dyDescent="0.25">
      <c r="A1" s="785" t="str">
        <f>"Tabelle 5: Ausgaben im Rechnungsjahr (in Tausend Euro) nach Ländern " &amp;Hilfswerte!B1</f>
        <v>Tabelle 5: Ausgaben im Rechnungsjahr (in Tausend Euro) nach Ländern 2024</v>
      </c>
      <c r="B1" s="785"/>
      <c r="C1" s="785"/>
      <c r="D1" s="785"/>
      <c r="E1" s="785"/>
      <c r="F1" s="785"/>
      <c r="G1" s="785"/>
      <c r="H1" s="785"/>
      <c r="I1" s="785"/>
      <c r="J1" s="785"/>
      <c r="K1" s="785"/>
      <c r="L1" s="785"/>
      <c r="M1" s="785"/>
      <c r="N1" s="785"/>
      <c r="O1" s="537"/>
    </row>
    <row r="2" spans="1:15" ht="13.5" customHeight="1" x14ac:dyDescent="0.2">
      <c r="A2" s="801" t="s">
        <v>12</v>
      </c>
      <c r="B2" s="795" t="s">
        <v>34</v>
      </c>
      <c r="C2" s="854"/>
      <c r="D2" s="854"/>
      <c r="E2" s="854"/>
      <c r="F2" s="854"/>
      <c r="G2" s="854"/>
      <c r="H2" s="854"/>
      <c r="I2" s="854"/>
      <c r="J2" s="854"/>
      <c r="K2" s="854"/>
      <c r="L2" s="854"/>
      <c r="M2" s="854"/>
      <c r="N2" s="855"/>
    </row>
    <row r="3" spans="1:15" ht="13.5" customHeight="1" x14ac:dyDescent="0.2">
      <c r="A3" s="802"/>
      <c r="B3" s="797"/>
      <c r="C3" s="856" t="s">
        <v>15</v>
      </c>
      <c r="D3" s="857"/>
      <c r="E3" s="857"/>
      <c r="F3" s="857"/>
      <c r="G3" s="857"/>
      <c r="H3" s="857"/>
      <c r="I3" s="857"/>
      <c r="J3" s="857"/>
      <c r="K3" s="857"/>
      <c r="L3" s="857"/>
      <c r="M3" s="857"/>
      <c r="N3" s="858"/>
    </row>
    <row r="4" spans="1:15" ht="101.25" x14ac:dyDescent="0.2">
      <c r="A4" s="802"/>
      <c r="B4" s="850"/>
      <c r="C4" s="586" t="s">
        <v>387</v>
      </c>
      <c r="D4" s="683" t="s">
        <v>467</v>
      </c>
      <c r="E4" s="586" t="s">
        <v>36</v>
      </c>
      <c r="F4" s="586" t="s">
        <v>547</v>
      </c>
      <c r="G4" s="586" t="s">
        <v>41</v>
      </c>
      <c r="H4" s="586" t="s">
        <v>81</v>
      </c>
      <c r="I4" s="586" t="s">
        <v>59</v>
      </c>
      <c r="J4" s="586" t="s">
        <v>329</v>
      </c>
      <c r="K4" s="586" t="s">
        <v>35</v>
      </c>
      <c r="L4" s="586" t="s">
        <v>37</v>
      </c>
      <c r="M4" s="586" t="s">
        <v>82</v>
      </c>
      <c r="N4" s="589" t="s">
        <v>388</v>
      </c>
    </row>
    <row r="5" spans="1:15" s="21" customFormat="1" ht="12.75" customHeight="1" x14ac:dyDescent="0.2">
      <c r="A5" s="799" t="s">
        <v>61</v>
      </c>
      <c r="B5" s="205">
        <v>261010.28099999999</v>
      </c>
      <c r="C5" s="179">
        <v>95583.83</v>
      </c>
      <c r="D5" s="179">
        <v>4431.95</v>
      </c>
      <c r="E5" s="179">
        <v>5591.9809999999998</v>
      </c>
      <c r="F5" s="179">
        <v>2475.056</v>
      </c>
      <c r="G5" s="179">
        <v>88773.652000000002</v>
      </c>
      <c r="H5" s="179">
        <v>4931.0619999999999</v>
      </c>
      <c r="I5" s="179">
        <v>27630.032999999999</v>
      </c>
      <c r="J5" s="179">
        <v>218.709</v>
      </c>
      <c r="K5" s="179">
        <v>2938.5929999999998</v>
      </c>
      <c r="L5" s="179">
        <v>10486.249</v>
      </c>
      <c r="M5" s="157">
        <v>768.93399999999997</v>
      </c>
      <c r="N5" s="158">
        <v>21612.182000000001</v>
      </c>
      <c r="O5" s="399"/>
    </row>
    <row r="6" spans="1:15" s="22" customFormat="1" ht="11.25" customHeight="1" x14ac:dyDescent="0.2">
      <c r="A6" s="782"/>
      <c r="B6" s="195">
        <v>1</v>
      </c>
      <c r="C6" s="129">
        <v>0.36620999999999998</v>
      </c>
      <c r="D6" s="129">
        <v>4.6370000000000001E-2</v>
      </c>
      <c r="E6" s="129">
        <v>2.1420000000000002E-2</v>
      </c>
      <c r="F6" s="129">
        <v>9.4800000000000006E-3</v>
      </c>
      <c r="G6" s="129">
        <v>0.34011999999999998</v>
      </c>
      <c r="H6" s="129">
        <v>1.8890000000000001E-2</v>
      </c>
      <c r="I6" s="129">
        <v>0.10586</v>
      </c>
      <c r="J6" s="129">
        <v>8.4000000000000003E-4</v>
      </c>
      <c r="K6" s="129">
        <v>1.1259999999999999E-2</v>
      </c>
      <c r="L6" s="129">
        <v>4.018E-2</v>
      </c>
      <c r="M6" s="148">
        <v>2.9499999999999999E-3</v>
      </c>
      <c r="N6" s="150">
        <v>8.2799999999999999E-2</v>
      </c>
      <c r="O6" s="538"/>
    </row>
    <row r="7" spans="1:15" s="21" customFormat="1" ht="12.75" customHeight="1" x14ac:dyDescent="0.2">
      <c r="A7" s="782" t="s">
        <v>62</v>
      </c>
      <c r="B7" s="210">
        <v>285939.07500000001</v>
      </c>
      <c r="C7" s="197">
        <v>121724.633</v>
      </c>
      <c r="D7" s="197">
        <v>6977.8180000000002</v>
      </c>
      <c r="E7" s="197">
        <v>6239.058</v>
      </c>
      <c r="F7" s="197">
        <v>169.53899999999999</v>
      </c>
      <c r="G7" s="197">
        <v>84783.373000000007</v>
      </c>
      <c r="H7" s="197">
        <v>6426.4290000000001</v>
      </c>
      <c r="I7" s="197">
        <v>31381.584999999999</v>
      </c>
      <c r="J7" s="197">
        <v>605.88599999999997</v>
      </c>
      <c r="K7" s="197">
        <v>7679.1549999999997</v>
      </c>
      <c r="L7" s="197">
        <v>12045.987999999999</v>
      </c>
      <c r="M7" s="154">
        <v>2061.2649999999999</v>
      </c>
      <c r="N7" s="155">
        <v>12822.164000000001</v>
      </c>
      <c r="O7" s="399"/>
    </row>
    <row r="8" spans="1:15" s="22" customFormat="1" ht="12.75" customHeight="1" x14ac:dyDescent="0.2">
      <c r="A8" s="782"/>
      <c r="B8" s="195">
        <v>1</v>
      </c>
      <c r="C8" s="129">
        <v>0.42570000000000002</v>
      </c>
      <c r="D8" s="129">
        <v>5.7320000000000003E-2</v>
      </c>
      <c r="E8" s="129">
        <v>2.1819999999999999E-2</v>
      </c>
      <c r="F8" s="129">
        <v>5.9000000000000003E-4</v>
      </c>
      <c r="G8" s="129">
        <v>0.29651</v>
      </c>
      <c r="H8" s="129">
        <v>2.247E-2</v>
      </c>
      <c r="I8" s="129">
        <v>0.10975</v>
      </c>
      <c r="J8" s="129">
        <v>2.1199999999999999E-3</v>
      </c>
      <c r="K8" s="129">
        <v>2.6859999999999998E-2</v>
      </c>
      <c r="L8" s="129">
        <v>4.2130000000000001E-2</v>
      </c>
      <c r="M8" s="148">
        <v>7.2100000000000003E-3</v>
      </c>
      <c r="N8" s="150">
        <v>4.4839999999999998E-2</v>
      </c>
      <c r="O8" s="538"/>
    </row>
    <row r="9" spans="1:15" s="21" customFormat="1" ht="12.75" customHeight="1" x14ac:dyDescent="0.2">
      <c r="A9" s="782" t="s">
        <v>63</v>
      </c>
      <c r="B9" s="210">
        <v>72655.646999999997</v>
      </c>
      <c r="C9" s="197">
        <v>15777.999</v>
      </c>
      <c r="D9" s="197">
        <v>0</v>
      </c>
      <c r="E9" s="197">
        <v>249.00299999999999</v>
      </c>
      <c r="F9" s="197">
        <v>2.6880000000000002</v>
      </c>
      <c r="G9" s="197">
        <v>45951.667000000001</v>
      </c>
      <c r="H9" s="197">
        <v>374.22399999999999</v>
      </c>
      <c r="I9" s="197">
        <v>7317.9639999999999</v>
      </c>
      <c r="J9" s="197">
        <v>20.606999999999999</v>
      </c>
      <c r="K9" s="197">
        <v>896.56299999999999</v>
      </c>
      <c r="L9" s="197">
        <v>658.94899999999996</v>
      </c>
      <c r="M9" s="154">
        <v>555.49800000000005</v>
      </c>
      <c r="N9" s="155">
        <v>850.48500000000001</v>
      </c>
      <c r="O9" s="399"/>
    </row>
    <row r="10" spans="1:15" s="22" customFormat="1" ht="12.75" customHeight="1" x14ac:dyDescent="0.2">
      <c r="A10" s="782"/>
      <c r="B10" s="195">
        <v>1</v>
      </c>
      <c r="C10" s="129">
        <v>0.21715999999999999</v>
      </c>
      <c r="D10" s="129" t="s">
        <v>482</v>
      </c>
      <c r="E10" s="129">
        <v>3.4299999999999999E-3</v>
      </c>
      <c r="F10" s="129">
        <v>4.0000000000000003E-5</v>
      </c>
      <c r="G10" s="129">
        <v>0.63246000000000002</v>
      </c>
      <c r="H10" s="129">
        <v>5.1500000000000001E-3</v>
      </c>
      <c r="I10" s="129">
        <v>0.10072</v>
      </c>
      <c r="J10" s="129">
        <v>2.7999999999999998E-4</v>
      </c>
      <c r="K10" s="129">
        <v>1.234E-2</v>
      </c>
      <c r="L10" s="129">
        <v>9.0699999999999999E-3</v>
      </c>
      <c r="M10" s="148">
        <v>7.6499999999999997E-3</v>
      </c>
      <c r="N10" s="150">
        <v>1.171E-2</v>
      </c>
      <c r="O10" s="538"/>
    </row>
    <row r="11" spans="1:15" s="21" customFormat="1" ht="12.75" customHeight="1" x14ac:dyDescent="0.2">
      <c r="A11" s="782" t="s">
        <v>64</v>
      </c>
      <c r="B11" s="210">
        <v>21492.377</v>
      </c>
      <c r="C11" s="197">
        <v>10432.857</v>
      </c>
      <c r="D11" s="197">
        <v>60</v>
      </c>
      <c r="E11" s="197">
        <v>33.58</v>
      </c>
      <c r="F11" s="197">
        <v>1.0649999999999999</v>
      </c>
      <c r="G11" s="197">
        <v>7079.35</v>
      </c>
      <c r="H11" s="197">
        <v>254.36699999999999</v>
      </c>
      <c r="I11" s="197">
        <v>1998.67</v>
      </c>
      <c r="J11" s="197">
        <v>23.728000000000002</v>
      </c>
      <c r="K11" s="197">
        <v>209.28899999999999</v>
      </c>
      <c r="L11" s="197">
        <v>644.76400000000001</v>
      </c>
      <c r="M11" s="154">
        <v>230.48500000000001</v>
      </c>
      <c r="N11" s="155">
        <v>584.22199999999998</v>
      </c>
      <c r="O11" s="399"/>
    </row>
    <row r="12" spans="1:15" s="22" customFormat="1" ht="12.75" customHeight="1" x14ac:dyDescent="0.2">
      <c r="A12" s="782"/>
      <c r="B12" s="195">
        <v>1</v>
      </c>
      <c r="C12" s="129">
        <v>0.48542000000000002</v>
      </c>
      <c r="D12" s="129">
        <v>5.7499999999999999E-3</v>
      </c>
      <c r="E12" s="129">
        <v>1.56E-3</v>
      </c>
      <c r="F12" s="129">
        <v>5.0000000000000002E-5</v>
      </c>
      <c r="G12" s="129">
        <v>0.32939000000000002</v>
      </c>
      <c r="H12" s="129">
        <v>1.184E-2</v>
      </c>
      <c r="I12" s="129">
        <v>9.2990000000000003E-2</v>
      </c>
      <c r="J12" s="129">
        <v>1.1000000000000001E-3</v>
      </c>
      <c r="K12" s="129">
        <v>9.7400000000000004E-3</v>
      </c>
      <c r="L12" s="129">
        <v>0.03</v>
      </c>
      <c r="M12" s="148">
        <v>1.072E-2</v>
      </c>
      <c r="N12" s="150">
        <v>2.7179999999999999E-2</v>
      </c>
      <c r="O12" s="538"/>
    </row>
    <row r="13" spans="1:15" s="21" customFormat="1" ht="12.75" customHeight="1" x14ac:dyDescent="0.2">
      <c r="A13" s="782" t="s">
        <v>65</v>
      </c>
      <c r="B13" s="210">
        <v>19563.611000000001</v>
      </c>
      <c r="C13" s="197">
        <v>8541.7099999999991</v>
      </c>
      <c r="D13" s="197">
        <v>719.73199999999997</v>
      </c>
      <c r="E13" s="197">
        <v>97.623999999999995</v>
      </c>
      <c r="F13" s="197">
        <v>0</v>
      </c>
      <c r="G13" s="197">
        <v>6151.6390000000001</v>
      </c>
      <c r="H13" s="197">
        <v>125.548</v>
      </c>
      <c r="I13" s="197">
        <v>2624.0770000000002</v>
      </c>
      <c r="J13" s="197">
        <v>12.244</v>
      </c>
      <c r="K13" s="197">
        <v>49.551000000000002</v>
      </c>
      <c r="L13" s="197">
        <v>1114.635</v>
      </c>
      <c r="M13" s="154">
        <v>123.032</v>
      </c>
      <c r="N13" s="155">
        <v>723.55100000000004</v>
      </c>
      <c r="O13" s="399"/>
    </row>
    <row r="14" spans="1:15" s="22" customFormat="1" ht="12.75" customHeight="1" x14ac:dyDescent="0.2">
      <c r="A14" s="782"/>
      <c r="B14" s="195">
        <v>1</v>
      </c>
      <c r="C14" s="129">
        <v>0.43661</v>
      </c>
      <c r="D14" s="129">
        <v>8.4260000000000002E-2</v>
      </c>
      <c r="E14" s="129">
        <v>4.9899999999999996E-3</v>
      </c>
      <c r="F14" s="129" t="s">
        <v>482</v>
      </c>
      <c r="G14" s="129">
        <v>0.31444</v>
      </c>
      <c r="H14" s="129">
        <v>6.4200000000000004E-3</v>
      </c>
      <c r="I14" s="129">
        <v>0.13413</v>
      </c>
      <c r="J14" s="129">
        <v>6.3000000000000003E-4</v>
      </c>
      <c r="K14" s="129">
        <v>2.5300000000000001E-3</v>
      </c>
      <c r="L14" s="129">
        <v>5.697E-2</v>
      </c>
      <c r="M14" s="148">
        <v>6.2899999999999996E-3</v>
      </c>
      <c r="N14" s="150">
        <v>3.6979999999999999E-2</v>
      </c>
      <c r="O14" s="538"/>
    </row>
    <row r="15" spans="1:15" s="21" customFormat="1" ht="12.75" customHeight="1" x14ac:dyDescent="0.2">
      <c r="A15" s="782" t="s">
        <v>66</v>
      </c>
      <c r="B15" s="210">
        <v>26649.525000000001</v>
      </c>
      <c r="C15" s="197">
        <v>10401.972</v>
      </c>
      <c r="D15" s="197">
        <v>0</v>
      </c>
      <c r="E15" s="197">
        <v>0</v>
      </c>
      <c r="F15" s="197">
        <v>0</v>
      </c>
      <c r="G15" s="197">
        <v>9567.0159999999996</v>
      </c>
      <c r="H15" s="197">
        <v>188.31800000000001</v>
      </c>
      <c r="I15" s="197">
        <v>3221.3980000000001</v>
      </c>
      <c r="J15" s="197">
        <v>19.539000000000001</v>
      </c>
      <c r="K15" s="197">
        <v>264.70699999999999</v>
      </c>
      <c r="L15" s="197">
        <v>811.97699999999998</v>
      </c>
      <c r="M15" s="154">
        <v>0</v>
      </c>
      <c r="N15" s="155">
        <v>2174.598</v>
      </c>
      <c r="O15" s="399"/>
    </row>
    <row r="16" spans="1:15" s="22" customFormat="1" ht="12.75" customHeight="1" x14ac:dyDescent="0.2">
      <c r="A16" s="782"/>
      <c r="B16" s="195">
        <v>1</v>
      </c>
      <c r="C16" s="129">
        <v>0.39032</v>
      </c>
      <c r="D16" s="129" t="s">
        <v>482</v>
      </c>
      <c r="E16" s="129" t="s">
        <v>482</v>
      </c>
      <c r="F16" s="129" t="s">
        <v>482</v>
      </c>
      <c r="G16" s="129">
        <v>0.35898999999999998</v>
      </c>
      <c r="H16" s="129">
        <v>7.0699999999999999E-3</v>
      </c>
      <c r="I16" s="129">
        <v>0.12088</v>
      </c>
      <c r="J16" s="129">
        <v>7.2999999999999996E-4</v>
      </c>
      <c r="K16" s="129">
        <v>9.9299999999999996E-3</v>
      </c>
      <c r="L16" s="129">
        <v>3.0470000000000001E-2</v>
      </c>
      <c r="M16" s="148" t="s">
        <v>482</v>
      </c>
      <c r="N16" s="150">
        <v>8.1600000000000006E-2</v>
      </c>
      <c r="O16" s="538"/>
    </row>
    <row r="17" spans="1:15" s="21" customFormat="1" ht="12.75" customHeight="1" x14ac:dyDescent="0.2">
      <c r="A17" s="782" t="s">
        <v>67</v>
      </c>
      <c r="B17" s="210">
        <v>126654.61199999999</v>
      </c>
      <c r="C17" s="197">
        <v>59662.68</v>
      </c>
      <c r="D17" s="197">
        <v>1952.8879999999999</v>
      </c>
      <c r="E17" s="197">
        <v>702.50800000000004</v>
      </c>
      <c r="F17" s="197">
        <v>171.03399999999999</v>
      </c>
      <c r="G17" s="197">
        <v>37204.576000000001</v>
      </c>
      <c r="H17" s="197">
        <v>1578.2</v>
      </c>
      <c r="I17" s="197">
        <v>12710.584000000001</v>
      </c>
      <c r="J17" s="197">
        <v>176.40299999999999</v>
      </c>
      <c r="K17" s="197">
        <v>735.02200000000005</v>
      </c>
      <c r="L17" s="197">
        <v>3046.5740000000001</v>
      </c>
      <c r="M17" s="154">
        <v>3396.6669999999999</v>
      </c>
      <c r="N17" s="155">
        <v>7270.3639999999996</v>
      </c>
      <c r="O17" s="399"/>
    </row>
    <row r="18" spans="1:15" s="22" customFormat="1" ht="12.75" customHeight="1" x14ac:dyDescent="0.2">
      <c r="A18" s="782"/>
      <c r="B18" s="195">
        <v>1</v>
      </c>
      <c r="C18" s="129">
        <v>0.47106999999999999</v>
      </c>
      <c r="D18" s="129">
        <v>3.2730000000000002E-2</v>
      </c>
      <c r="E18" s="129">
        <v>5.5500000000000002E-3</v>
      </c>
      <c r="F18" s="129">
        <v>1.3500000000000001E-3</v>
      </c>
      <c r="G18" s="129">
        <v>0.29375000000000001</v>
      </c>
      <c r="H18" s="129">
        <v>1.2460000000000001E-2</v>
      </c>
      <c r="I18" s="129">
        <v>0.10036</v>
      </c>
      <c r="J18" s="129">
        <v>1.39E-3</v>
      </c>
      <c r="K18" s="129">
        <v>5.7999999999999996E-3</v>
      </c>
      <c r="L18" s="129">
        <v>2.4049999999999998E-2</v>
      </c>
      <c r="M18" s="148">
        <v>2.682E-2</v>
      </c>
      <c r="N18" s="150">
        <v>5.74E-2</v>
      </c>
      <c r="O18" s="538"/>
    </row>
    <row r="19" spans="1:15" s="21" customFormat="1" ht="12.75" customHeight="1" x14ac:dyDescent="0.2">
      <c r="A19" s="782" t="s">
        <v>68</v>
      </c>
      <c r="B19" s="210">
        <v>14561.052</v>
      </c>
      <c r="C19" s="197">
        <v>6743.8130000000001</v>
      </c>
      <c r="D19" s="197">
        <v>0</v>
      </c>
      <c r="E19" s="197">
        <v>27.143000000000001</v>
      </c>
      <c r="F19" s="197">
        <v>241.899</v>
      </c>
      <c r="G19" s="197">
        <v>3923.154</v>
      </c>
      <c r="H19" s="197">
        <v>103.883</v>
      </c>
      <c r="I19" s="197">
        <v>2303.6350000000002</v>
      </c>
      <c r="J19" s="197">
        <v>8.4749999999999996</v>
      </c>
      <c r="K19" s="197">
        <v>55.59</v>
      </c>
      <c r="L19" s="197">
        <v>284.334</v>
      </c>
      <c r="M19" s="154">
        <v>182.90199999999999</v>
      </c>
      <c r="N19" s="155">
        <v>686.22400000000005</v>
      </c>
      <c r="O19" s="399"/>
    </row>
    <row r="20" spans="1:15" s="22" customFormat="1" ht="12.75" customHeight="1" x14ac:dyDescent="0.2">
      <c r="A20" s="782"/>
      <c r="B20" s="195">
        <v>1</v>
      </c>
      <c r="C20" s="129">
        <v>0.46314</v>
      </c>
      <c r="D20" s="129" t="s">
        <v>482</v>
      </c>
      <c r="E20" s="129">
        <v>1.8600000000000001E-3</v>
      </c>
      <c r="F20" s="129">
        <v>1.661E-2</v>
      </c>
      <c r="G20" s="129">
        <v>0.26943</v>
      </c>
      <c r="H20" s="129">
        <v>7.1300000000000001E-3</v>
      </c>
      <c r="I20" s="129">
        <v>0.15820999999999999</v>
      </c>
      <c r="J20" s="129">
        <v>5.8E-4</v>
      </c>
      <c r="K20" s="129">
        <v>3.82E-3</v>
      </c>
      <c r="L20" s="129">
        <v>1.9529999999999999E-2</v>
      </c>
      <c r="M20" s="148">
        <v>1.256E-2</v>
      </c>
      <c r="N20" s="150">
        <v>4.7129999999999998E-2</v>
      </c>
      <c r="O20" s="538"/>
    </row>
    <row r="21" spans="1:15" s="21" customFormat="1" ht="12.75" customHeight="1" x14ac:dyDescent="0.2">
      <c r="A21" s="782" t="s">
        <v>69</v>
      </c>
      <c r="B21" s="210">
        <v>273471.772</v>
      </c>
      <c r="C21" s="197">
        <v>142913.70300000001</v>
      </c>
      <c r="D21" s="197">
        <v>12138.984</v>
      </c>
      <c r="E21" s="197">
        <v>5842.2939999999999</v>
      </c>
      <c r="F21" s="197">
        <v>320.39100000000002</v>
      </c>
      <c r="G21" s="197">
        <v>54901.538999999997</v>
      </c>
      <c r="H21" s="197">
        <v>2498.2489999999998</v>
      </c>
      <c r="I21" s="197">
        <v>22545.615000000002</v>
      </c>
      <c r="J21" s="197">
        <v>493.42700000000002</v>
      </c>
      <c r="K21" s="197">
        <v>2982.355</v>
      </c>
      <c r="L21" s="197">
        <v>6568.9170000000004</v>
      </c>
      <c r="M21" s="154">
        <v>16374.694</v>
      </c>
      <c r="N21" s="155">
        <v>18030.588</v>
      </c>
      <c r="O21" s="399"/>
    </row>
    <row r="22" spans="1:15" s="22" customFormat="1" ht="12.75" customHeight="1" x14ac:dyDescent="0.2">
      <c r="A22" s="782"/>
      <c r="B22" s="195">
        <v>1</v>
      </c>
      <c r="C22" s="129">
        <v>0.52259</v>
      </c>
      <c r="D22" s="129">
        <v>8.4940000000000002E-2</v>
      </c>
      <c r="E22" s="129">
        <v>2.1360000000000001E-2</v>
      </c>
      <c r="F22" s="129">
        <v>1.17E-3</v>
      </c>
      <c r="G22" s="129">
        <v>0.20075999999999999</v>
      </c>
      <c r="H22" s="129">
        <v>9.1400000000000006E-3</v>
      </c>
      <c r="I22" s="129">
        <v>8.2439999999999999E-2</v>
      </c>
      <c r="J22" s="129">
        <v>1.8E-3</v>
      </c>
      <c r="K22" s="129">
        <v>1.091E-2</v>
      </c>
      <c r="L22" s="129">
        <v>2.402E-2</v>
      </c>
      <c r="M22" s="148">
        <v>5.9880000000000003E-2</v>
      </c>
      <c r="N22" s="150">
        <v>6.5930000000000002E-2</v>
      </c>
      <c r="O22" s="538"/>
    </row>
    <row r="23" spans="1:15" s="21" customFormat="1" ht="12.75" customHeight="1" x14ac:dyDescent="0.2">
      <c r="A23" s="782" t="s">
        <v>70</v>
      </c>
      <c r="B23" s="210">
        <v>345694.61</v>
      </c>
      <c r="C23" s="197">
        <v>167422.04399999999</v>
      </c>
      <c r="D23" s="197">
        <v>19546.121999999999</v>
      </c>
      <c r="E23" s="197">
        <v>6141.3379999999997</v>
      </c>
      <c r="F23" s="197">
        <v>561.66899999999998</v>
      </c>
      <c r="G23" s="197">
        <v>90139.718999999997</v>
      </c>
      <c r="H23" s="197">
        <v>4312.9399999999996</v>
      </c>
      <c r="I23" s="197">
        <v>31520.101999999999</v>
      </c>
      <c r="J23" s="197">
        <v>534.60900000000004</v>
      </c>
      <c r="K23" s="197">
        <v>2907.7950000000001</v>
      </c>
      <c r="L23" s="197">
        <v>12867.026</v>
      </c>
      <c r="M23" s="154">
        <v>5919.9170000000004</v>
      </c>
      <c r="N23" s="155">
        <v>23367.451000000001</v>
      </c>
      <c r="O23" s="399"/>
    </row>
    <row r="24" spans="1:15" s="22" customFormat="1" ht="12.75" customHeight="1" x14ac:dyDescent="0.2">
      <c r="A24" s="782"/>
      <c r="B24" s="195">
        <v>1</v>
      </c>
      <c r="C24" s="129">
        <v>0.48431000000000002</v>
      </c>
      <c r="D24" s="129">
        <v>0.11675000000000001</v>
      </c>
      <c r="E24" s="129">
        <v>1.7770000000000001E-2</v>
      </c>
      <c r="F24" s="129">
        <v>1.6199999999999999E-3</v>
      </c>
      <c r="G24" s="129">
        <v>0.26074999999999998</v>
      </c>
      <c r="H24" s="129">
        <v>1.248E-2</v>
      </c>
      <c r="I24" s="129">
        <v>9.1179999999999997E-2</v>
      </c>
      <c r="J24" s="129">
        <v>1.5499999999999999E-3</v>
      </c>
      <c r="K24" s="129">
        <v>8.4100000000000008E-3</v>
      </c>
      <c r="L24" s="129">
        <v>3.7220000000000003E-2</v>
      </c>
      <c r="M24" s="148">
        <v>1.712E-2</v>
      </c>
      <c r="N24" s="150">
        <v>6.7599999999999993E-2</v>
      </c>
      <c r="O24" s="538"/>
    </row>
    <row r="25" spans="1:15" s="21" customFormat="1" ht="12.75" customHeight="1" x14ac:dyDescent="0.2">
      <c r="A25" s="782" t="s">
        <v>71</v>
      </c>
      <c r="B25" s="210">
        <v>61550.819000000003</v>
      </c>
      <c r="C25" s="197">
        <v>25263.883000000002</v>
      </c>
      <c r="D25" s="197">
        <v>2781.049</v>
      </c>
      <c r="E25" s="197">
        <v>712.34400000000005</v>
      </c>
      <c r="F25" s="197">
        <v>520.76700000000005</v>
      </c>
      <c r="G25" s="197">
        <v>23605.956999999999</v>
      </c>
      <c r="H25" s="197">
        <v>940.17399999999998</v>
      </c>
      <c r="I25" s="197">
        <v>4555.2380000000003</v>
      </c>
      <c r="J25" s="197">
        <v>77.561000000000007</v>
      </c>
      <c r="K25" s="197">
        <v>649.20299999999997</v>
      </c>
      <c r="L25" s="197">
        <v>1411.5239999999999</v>
      </c>
      <c r="M25" s="154">
        <v>878.58</v>
      </c>
      <c r="N25" s="155">
        <v>2935.5880000000002</v>
      </c>
      <c r="O25" s="399"/>
    </row>
    <row r="26" spans="1:15" s="22" customFormat="1" ht="12.75" customHeight="1" x14ac:dyDescent="0.2">
      <c r="A26" s="782"/>
      <c r="B26" s="195">
        <v>1</v>
      </c>
      <c r="C26" s="129">
        <v>0.41045999999999999</v>
      </c>
      <c r="D26" s="129">
        <v>0.11008</v>
      </c>
      <c r="E26" s="129">
        <v>1.157E-2</v>
      </c>
      <c r="F26" s="129">
        <v>8.4600000000000005E-3</v>
      </c>
      <c r="G26" s="129">
        <v>0.38352000000000003</v>
      </c>
      <c r="H26" s="129">
        <v>1.5270000000000001E-2</v>
      </c>
      <c r="I26" s="129">
        <v>7.4010000000000006E-2</v>
      </c>
      <c r="J26" s="129">
        <v>1.2600000000000001E-3</v>
      </c>
      <c r="K26" s="129">
        <v>1.055E-2</v>
      </c>
      <c r="L26" s="129">
        <v>2.2929999999999999E-2</v>
      </c>
      <c r="M26" s="148">
        <v>1.427E-2</v>
      </c>
      <c r="N26" s="150">
        <v>4.7690000000000003E-2</v>
      </c>
      <c r="O26" s="538"/>
    </row>
    <row r="27" spans="1:15" s="21" customFormat="1" ht="12.75" customHeight="1" x14ac:dyDescent="0.2">
      <c r="A27" s="782" t="s">
        <v>72</v>
      </c>
      <c r="B27" s="210">
        <v>13708.567999999999</v>
      </c>
      <c r="C27" s="197">
        <v>5238.4740000000002</v>
      </c>
      <c r="D27" s="197">
        <v>277.19299999999998</v>
      </c>
      <c r="E27" s="197">
        <v>1163.306</v>
      </c>
      <c r="F27" s="197">
        <v>117.081</v>
      </c>
      <c r="G27" s="197">
        <v>4600.6210000000001</v>
      </c>
      <c r="H27" s="197">
        <v>357.03800000000001</v>
      </c>
      <c r="I27" s="197">
        <v>931.08299999999997</v>
      </c>
      <c r="J27" s="197">
        <v>12.945</v>
      </c>
      <c r="K27" s="197">
        <v>114.38500000000001</v>
      </c>
      <c r="L27" s="197">
        <v>429.18400000000003</v>
      </c>
      <c r="M27" s="154">
        <v>44.97</v>
      </c>
      <c r="N27" s="155">
        <v>699.48099999999999</v>
      </c>
      <c r="O27" s="399"/>
    </row>
    <row r="28" spans="1:15" s="22" customFormat="1" ht="12.75" customHeight="1" x14ac:dyDescent="0.2">
      <c r="A28" s="782"/>
      <c r="B28" s="195">
        <v>1</v>
      </c>
      <c r="C28" s="129">
        <v>0.38213000000000003</v>
      </c>
      <c r="D28" s="129">
        <v>5.2909999999999999E-2</v>
      </c>
      <c r="E28" s="129">
        <v>8.4860000000000005E-2</v>
      </c>
      <c r="F28" s="129">
        <v>8.5400000000000007E-3</v>
      </c>
      <c r="G28" s="129">
        <v>0.33560000000000001</v>
      </c>
      <c r="H28" s="129">
        <v>2.6040000000000001E-2</v>
      </c>
      <c r="I28" s="129">
        <v>6.7919999999999994E-2</v>
      </c>
      <c r="J28" s="129">
        <v>9.3999999999999997E-4</v>
      </c>
      <c r="K28" s="129">
        <v>8.3400000000000002E-3</v>
      </c>
      <c r="L28" s="129">
        <v>3.1309999999999998E-2</v>
      </c>
      <c r="M28" s="148">
        <v>3.2799999999999999E-3</v>
      </c>
      <c r="N28" s="150">
        <v>5.1029999999999999E-2</v>
      </c>
      <c r="O28" s="538"/>
    </row>
    <row r="29" spans="1:15" s="21" customFormat="1" ht="12.75" customHeight="1" x14ac:dyDescent="0.2">
      <c r="A29" s="782" t="s">
        <v>73</v>
      </c>
      <c r="B29" s="210">
        <v>43597.557999999997</v>
      </c>
      <c r="C29" s="197">
        <v>17464.503000000001</v>
      </c>
      <c r="D29" s="197">
        <v>873.48</v>
      </c>
      <c r="E29" s="197">
        <v>511.41500000000002</v>
      </c>
      <c r="F29" s="197">
        <v>5.016</v>
      </c>
      <c r="G29" s="197">
        <v>12772.299000000001</v>
      </c>
      <c r="H29" s="197">
        <v>651.58299999999997</v>
      </c>
      <c r="I29" s="197">
        <v>6022.518</v>
      </c>
      <c r="J29" s="197">
        <v>34.064</v>
      </c>
      <c r="K29" s="197">
        <v>425.18200000000002</v>
      </c>
      <c r="L29" s="197">
        <v>1767.6</v>
      </c>
      <c r="M29" s="154">
        <v>130.607</v>
      </c>
      <c r="N29" s="155">
        <v>3812.7710000000002</v>
      </c>
      <c r="O29" s="399"/>
    </row>
    <row r="30" spans="1:15" s="22" customFormat="1" ht="12.75" customHeight="1" x14ac:dyDescent="0.2">
      <c r="A30" s="782"/>
      <c r="B30" s="195">
        <v>1</v>
      </c>
      <c r="C30" s="129">
        <v>0.40057999999999999</v>
      </c>
      <c r="D30" s="129">
        <v>5.0009999999999999E-2</v>
      </c>
      <c r="E30" s="129">
        <v>1.1730000000000001E-2</v>
      </c>
      <c r="F30" s="129">
        <v>1.2E-4</v>
      </c>
      <c r="G30" s="129">
        <v>0.29296</v>
      </c>
      <c r="H30" s="129">
        <v>1.495E-2</v>
      </c>
      <c r="I30" s="129">
        <v>0.13814000000000001</v>
      </c>
      <c r="J30" s="129">
        <v>7.7999999999999999E-4</v>
      </c>
      <c r="K30" s="129">
        <v>9.75E-3</v>
      </c>
      <c r="L30" s="129">
        <v>4.054E-2</v>
      </c>
      <c r="M30" s="148">
        <v>3.0000000000000001E-3</v>
      </c>
      <c r="N30" s="150">
        <v>8.745E-2</v>
      </c>
      <c r="O30" s="538"/>
    </row>
    <row r="31" spans="1:15" s="21" customFormat="1" ht="12.75" customHeight="1" x14ac:dyDescent="0.2">
      <c r="A31" s="782" t="s">
        <v>74</v>
      </c>
      <c r="B31" s="210">
        <v>18087.526999999998</v>
      </c>
      <c r="C31" s="197">
        <v>8215.8160000000007</v>
      </c>
      <c r="D31" s="197">
        <v>589.21100000000001</v>
      </c>
      <c r="E31" s="197">
        <v>102.271</v>
      </c>
      <c r="F31" s="197">
        <v>7.1310000000000002</v>
      </c>
      <c r="G31" s="197">
        <v>5417.4679999999998</v>
      </c>
      <c r="H31" s="197">
        <v>122.711</v>
      </c>
      <c r="I31" s="197">
        <v>1708.5309999999999</v>
      </c>
      <c r="J31" s="197">
        <v>23.422000000000001</v>
      </c>
      <c r="K31" s="197">
        <v>334.09300000000002</v>
      </c>
      <c r="L31" s="197">
        <v>511.56</v>
      </c>
      <c r="M31" s="154">
        <v>186.80799999999999</v>
      </c>
      <c r="N31" s="155">
        <v>1457.7159999999999</v>
      </c>
      <c r="O31" s="399"/>
    </row>
    <row r="32" spans="1:15" s="22" customFormat="1" ht="12.75" customHeight="1" x14ac:dyDescent="0.2">
      <c r="A32" s="782"/>
      <c r="B32" s="195">
        <v>1</v>
      </c>
      <c r="C32" s="129">
        <v>0.45423000000000002</v>
      </c>
      <c r="D32" s="129">
        <v>7.1720000000000006E-2</v>
      </c>
      <c r="E32" s="129">
        <v>5.6499999999999996E-3</v>
      </c>
      <c r="F32" s="129">
        <v>3.8999999999999999E-4</v>
      </c>
      <c r="G32" s="129">
        <v>0.29951</v>
      </c>
      <c r="H32" s="129">
        <v>6.7799999999999996E-3</v>
      </c>
      <c r="I32" s="129">
        <v>9.4460000000000002E-2</v>
      </c>
      <c r="J32" s="129">
        <v>1.2899999999999999E-3</v>
      </c>
      <c r="K32" s="129">
        <v>1.847E-2</v>
      </c>
      <c r="L32" s="129">
        <v>2.828E-2</v>
      </c>
      <c r="M32" s="148">
        <v>1.0330000000000001E-2</v>
      </c>
      <c r="N32" s="150">
        <v>8.0589999999999995E-2</v>
      </c>
      <c r="O32" s="538"/>
    </row>
    <row r="33" spans="1:15" s="21" customFormat="1" ht="12.75" customHeight="1" x14ac:dyDescent="0.2">
      <c r="A33" s="782" t="s">
        <v>75</v>
      </c>
      <c r="B33" s="210">
        <v>64136.072</v>
      </c>
      <c r="C33" s="197">
        <v>29119.056</v>
      </c>
      <c r="D33" s="197">
        <v>3764.8440000000001</v>
      </c>
      <c r="E33" s="197">
        <v>1077.3030000000001</v>
      </c>
      <c r="F33" s="197">
        <v>470.91</v>
      </c>
      <c r="G33" s="197">
        <v>17184.196</v>
      </c>
      <c r="H33" s="197">
        <v>1068.5170000000001</v>
      </c>
      <c r="I33" s="197">
        <v>6664.3040000000001</v>
      </c>
      <c r="J33" s="197">
        <v>97.954999999999998</v>
      </c>
      <c r="K33" s="197">
        <v>595.06799999999998</v>
      </c>
      <c r="L33" s="197">
        <v>1398.7470000000001</v>
      </c>
      <c r="M33" s="154">
        <v>1023.978</v>
      </c>
      <c r="N33" s="155">
        <v>5436.0379999999996</v>
      </c>
      <c r="O33" s="399"/>
    </row>
    <row r="34" spans="1:15" s="22" customFormat="1" ht="12.75" customHeight="1" x14ac:dyDescent="0.2">
      <c r="A34" s="782"/>
      <c r="B34" s="195">
        <v>1</v>
      </c>
      <c r="C34" s="129">
        <v>0.45401999999999998</v>
      </c>
      <c r="D34" s="129">
        <v>0.12928999999999999</v>
      </c>
      <c r="E34" s="129">
        <v>1.6799999999999999E-2</v>
      </c>
      <c r="F34" s="129">
        <v>7.3400000000000002E-3</v>
      </c>
      <c r="G34" s="129">
        <v>0.26793</v>
      </c>
      <c r="H34" s="129">
        <v>1.6660000000000001E-2</v>
      </c>
      <c r="I34" s="129">
        <v>0.10391</v>
      </c>
      <c r="J34" s="129">
        <v>1.5299999999999999E-3</v>
      </c>
      <c r="K34" s="129">
        <v>9.2800000000000001E-3</v>
      </c>
      <c r="L34" s="129">
        <v>2.181E-2</v>
      </c>
      <c r="M34" s="148">
        <v>1.5970000000000002E-2</v>
      </c>
      <c r="N34" s="150">
        <v>8.4760000000000002E-2</v>
      </c>
      <c r="O34" s="538"/>
    </row>
    <row r="35" spans="1:15" s="21" customFormat="1" ht="12.75" customHeight="1" x14ac:dyDescent="0.2">
      <c r="A35" s="800" t="s">
        <v>76</v>
      </c>
      <c r="B35" s="210">
        <v>25206.05</v>
      </c>
      <c r="C35" s="197">
        <v>11527.642</v>
      </c>
      <c r="D35" s="197">
        <v>243.82599999999999</v>
      </c>
      <c r="E35" s="197">
        <v>310.37799999999999</v>
      </c>
      <c r="F35" s="197">
        <v>13.195</v>
      </c>
      <c r="G35" s="197">
        <v>7432.8059999999996</v>
      </c>
      <c r="H35" s="197">
        <v>254.25899999999999</v>
      </c>
      <c r="I35" s="197">
        <v>2288.6979999999999</v>
      </c>
      <c r="J35" s="197">
        <v>96.132000000000005</v>
      </c>
      <c r="K35" s="197">
        <v>319.53899999999999</v>
      </c>
      <c r="L35" s="197">
        <v>795.18799999999999</v>
      </c>
      <c r="M35" s="154">
        <v>328.61500000000001</v>
      </c>
      <c r="N35" s="155">
        <v>1839.598</v>
      </c>
      <c r="O35" s="399"/>
    </row>
    <row r="36" spans="1:15" s="22" customFormat="1" ht="12.75" customHeight="1" x14ac:dyDescent="0.2">
      <c r="A36" s="784"/>
      <c r="B36" s="198">
        <v>1</v>
      </c>
      <c r="C36" s="136">
        <v>0.45734000000000002</v>
      </c>
      <c r="D36" s="136">
        <v>2.1149999999999999E-2</v>
      </c>
      <c r="E36" s="136">
        <v>1.231E-2</v>
      </c>
      <c r="F36" s="136">
        <v>5.1999999999999995E-4</v>
      </c>
      <c r="G36" s="136">
        <v>0.29487999999999998</v>
      </c>
      <c r="H36" s="136">
        <v>1.009E-2</v>
      </c>
      <c r="I36" s="136">
        <v>9.0800000000000006E-2</v>
      </c>
      <c r="J36" s="136">
        <v>3.81E-3</v>
      </c>
      <c r="K36" s="136">
        <v>1.268E-2</v>
      </c>
      <c r="L36" s="136">
        <v>3.1550000000000002E-2</v>
      </c>
      <c r="M36" s="169">
        <v>1.304E-2</v>
      </c>
      <c r="N36" s="171">
        <v>7.2980000000000003E-2</v>
      </c>
      <c r="O36" s="538"/>
    </row>
    <row r="37" spans="1:15" s="21" customFormat="1" ht="12.75" customHeight="1" x14ac:dyDescent="0.2">
      <c r="A37" s="833" t="s">
        <v>85</v>
      </c>
      <c r="B37" s="193">
        <v>1673979.156</v>
      </c>
      <c r="C37" s="178">
        <v>736034.61499999999</v>
      </c>
      <c r="D37" s="178">
        <v>54357.097000000002</v>
      </c>
      <c r="E37" s="178">
        <v>28801.545999999998</v>
      </c>
      <c r="F37" s="178">
        <v>5077.4409999999998</v>
      </c>
      <c r="G37" s="178">
        <v>499489.03200000001</v>
      </c>
      <c r="H37" s="178">
        <v>24187.502</v>
      </c>
      <c r="I37" s="178">
        <v>165424.035</v>
      </c>
      <c r="J37" s="178">
        <v>2455.7060000000001</v>
      </c>
      <c r="K37" s="178">
        <v>21156.09</v>
      </c>
      <c r="L37" s="178">
        <v>54843.216</v>
      </c>
      <c r="M37" s="208">
        <v>32206.952000000001</v>
      </c>
      <c r="N37" s="211">
        <v>104303.02099999999</v>
      </c>
      <c r="O37" s="399"/>
    </row>
    <row r="38" spans="1:15" s="22" customFormat="1" ht="12.75" customHeight="1" thickBot="1" x14ac:dyDescent="0.25">
      <c r="A38" s="834"/>
      <c r="B38" s="394">
        <v>1</v>
      </c>
      <c r="C38" s="348">
        <v>0.43969000000000003</v>
      </c>
      <c r="D38" s="348">
        <v>7.3849999999999999E-2</v>
      </c>
      <c r="E38" s="348">
        <v>1.721E-2</v>
      </c>
      <c r="F38" s="348">
        <v>3.0300000000000001E-3</v>
      </c>
      <c r="G38" s="348">
        <v>0.29837999999999998</v>
      </c>
      <c r="H38" s="348">
        <v>1.4449999999999999E-2</v>
      </c>
      <c r="I38" s="348">
        <v>9.8820000000000005E-2</v>
      </c>
      <c r="J38" s="348">
        <v>1.47E-3</v>
      </c>
      <c r="K38" s="348">
        <v>1.264E-2</v>
      </c>
      <c r="L38" s="348">
        <v>3.2759999999999997E-2</v>
      </c>
      <c r="M38" s="109">
        <v>1.924E-2</v>
      </c>
      <c r="N38" s="110">
        <v>6.2309999999999997E-2</v>
      </c>
      <c r="O38" s="538"/>
    </row>
    <row r="39" spans="1:15" s="397" customFormat="1" x14ac:dyDescent="0.2"/>
    <row r="40" spans="1:15" s="526" customFormat="1" ht="11.25" x14ac:dyDescent="0.2">
      <c r="A40" s="526" t="str">
        <f>"Anmerkungen. Datengrundlage: Volkshochschul-Statistik "&amp;Hilfswerte!B1&amp;"; Basis: "&amp;Tabelle1!$C$36&amp;" vhs."</f>
        <v>Anmerkungen. Datengrundlage: Volkshochschul-Statistik 2024; Basis: 821 vhs.</v>
      </c>
    </row>
    <row r="41" spans="1:15" s="397" customFormat="1" x14ac:dyDescent="0.2"/>
    <row r="42" spans="1:15" s="397" customFormat="1" x14ac:dyDescent="0.2">
      <c r="A42" s="534" t="str">
        <f>Tabelle1!$A$41</f>
        <v>Datengrundlage: Deutsches Institut für Erwachsenenbildung DIE (2025). „Basisdaten Volkshochschul-Statistik (seit 2018)“</v>
      </c>
      <c r="B42" s="536"/>
      <c r="C42" s="536"/>
      <c r="D42" s="536"/>
      <c r="E42" s="536"/>
      <c r="F42" s="536"/>
      <c r="G42" s="536"/>
      <c r="H42" s="536"/>
      <c r="I42" s="536"/>
      <c r="J42" s="536"/>
    </row>
    <row r="43" spans="1:15" s="397" customFormat="1" x14ac:dyDescent="0.2">
      <c r="A43" s="534" t="str">
        <f>Tabelle1!$A$42</f>
        <v xml:space="preserve">(ZA6276; Version 2.0.0) [Data set]. GESIS, Köln. </v>
      </c>
      <c r="B43" s="532"/>
      <c r="C43" s="532"/>
      <c r="D43" s="532"/>
      <c r="E43" s="762" t="s">
        <v>473</v>
      </c>
      <c r="F43" s="762"/>
      <c r="G43" s="762"/>
      <c r="H43" s="532"/>
      <c r="I43" s="532"/>
      <c r="J43" s="532"/>
    </row>
    <row r="44" spans="1:15" s="397" customFormat="1" x14ac:dyDescent="0.2">
      <c r="A44" s="536"/>
      <c r="B44" s="536"/>
      <c r="C44" s="536"/>
      <c r="D44" s="536"/>
      <c r="E44" s="536"/>
      <c r="F44" s="536"/>
      <c r="G44" s="536"/>
      <c r="H44" s="536"/>
      <c r="I44" s="536"/>
      <c r="J44" s="536"/>
    </row>
    <row r="45" spans="1:15" s="397" customFormat="1" x14ac:dyDescent="0.2">
      <c r="A45" s="666" t="str">
        <f>Tabelle1!$A$44</f>
        <v>Die Tabellen stehen unter der Lizenz CC BY-SA DEED 4.0.</v>
      </c>
      <c r="B45" s="536"/>
      <c r="C45" s="536"/>
      <c r="D45" s="536"/>
      <c r="E45" s="536"/>
      <c r="F45" s="536"/>
      <c r="G45" s="536"/>
      <c r="H45" s="536"/>
      <c r="I45" s="536"/>
      <c r="J45" s="536"/>
    </row>
  </sheetData>
  <mergeCells count="23">
    <mergeCell ref="E43:G43"/>
    <mergeCell ref="A7:A8"/>
    <mergeCell ref="A9:A10"/>
    <mergeCell ref="A11:A12"/>
    <mergeCell ref="A1:N1"/>
    <mergeCell ref="A2:A4"/>
    <mergeCell ref="B2:B4"/>
    <mergeCell ref="C2:N2"/>
    <mergeCell ref="C3:N3"/>
    <mergeCell ref="A5:A6"/>
    <mergeCell ref="A35:A36"/>
    <mergeCell ref="A37:A38"/>
    <mergeCell ref="A19:A20"/>
    <mergeCell ref="A21:A22"/>
    <mergeCell ref="A23:A24"/>
    <mergeCell ref="A25:A26"/>
    <mergeCell ref="A27:A28"/>
    <mergeCell ref="A29:A30"/>
    <mergeCell ref="A13:A14"/>
    <mergeCell ref="A15:A16"/>
    <mergeCell ref="A31:A32"/>
    <mergeCell ref="A33:A34"/>
    <mergeCell ref="A17:A18"/>
  </mergeCells>
  <conditionalFormatting sqref="A5:XFD5">
    <cfRule type="cellIs" dxfId="576" priority="48" stopIfTrue="1" operator="equal">
      <formula>0</formula>
    </cfRule>
  </conditionalFormatting>
  <conditionalFormatting sqref="A6:XFD6">
    <cfRule type="cellIs" dxfId="575" priority="46" stopIfTrue="1" operator="equal">
      <formula>1</formula>
    </cfRule>
    <cfRule type="cellIs" dxfId="574" priority="47" stopIfTrue="1" operator="lessThan">
      <formula>0.0005</formula>
    </cfRule>
  </conditionalFormatting>
  <conditionalFormatting sqref="A8:XFD8">
    <cfRule type="cellIs" dxfId="573" priority="49" stopIfTrue="1" operator="equal">
      <formula>1</formula>
    </cfRule>
    <cfRule type="cellIs" dxfId="572" priority="50" stopIfTrue="1" operator="lessThan">
      <formula>0.0005</formula>
    </cfRule>
  </conditionalFormatting>
  <conditionalFormatting sqref="A9:XFD9">
    <cfRule type="cellIs" dxfId="571" priority="45" stopIfTrue="1" operator="equal">
      <formula>0</formula>
    </cfRule>
  </conditionalFormatting>
  <conditionalFormatting sqref="A10:XFD10">
    <cfRule type="cellIs" dxfId="570" priority="43" stopIfTrue="1" operator="equal">
      <formula>1</formula>
    </cfRule>
    <cfRule type="cellIs" dxfId="569" priority="44" stopIfTrue="1" operator="lessThan">
      <formula>0.0005</formula>
    </cfRule>
  </conditionalFormatting>
  <conditionalFormatting sqref="A11:XFD11">
    <cfRule type="cellIs" dxfId="568" priority="42" stopIfTrue="1" operator="equal">
      <formula>0</formula>
    </cfRule>
  </conditionalFormatting>
  <conditionalFormatting sqref="A12:XFD12">
    <cfRule type="cellIs" dxfId="567" priority="40" stopIfTrue="1" operator="equal">
      <formula>1</formula>
    </cfRule>
    <cfRule type="cellIs" dxfId="566" priority="41" stopIfTrue="1" operator="lessThan">
      <formula>0.0005</formula>
    </cfRule>
  </conditionalFormatting>
  <conditionalFormatting sqref="A13:XFD13">
    <cfRule type="cellIs" dxfId="565" priority="39" stopIfTrue="1" operator="equal">
      <formula>0</formula>
    </cfRule>
  </conditionalFormatting>
  <conditionalFormatting sqref="A14:XFD14">
    <cfRule type="cellIs" dxfId="564" priority="37" stopIfTrue="1" operator="equal">
      <formula>1</formula>
    </cfRule>
    <cfRule type="cellIs" dxfId="563" priority="38" stopIfTrue="1" operator="lessThan">
      <formula>0.0005</formula>
    </cfRule>
  </conditionalFormatting>
  <conditionalFormatting sqref="A15:XFD15">
    <cfRule type="cellIs" dxfId="562" priority="36" stopIfTrue="1" operator="equal">
      <formula>0</formula>
    </cfRule>
  </conditionalFormatting>
  <conditionalFormatting sqref="A16:XFD16">
    <cfRule type="cellIs" dxfId="561" priority="34" stopIfTrue="1" operator="equal">
      <formula>1</formula>
    </cfRule>
    <cfRule type="cellIs" dxfId="560" priority="35" stopIfTrue="1" operator="lessThan">
      <formula>0.0005</formula>
    </cfRule>
  </conditionalFormatting>
  <conditionalFormatting sqref="A17:XFD17">
    <cfRule type="cellIs" dxfId="559" priority="33" stopIfTrue="1" operator="equal">
      <formula>0</formula>
    </cfRule>
  </conditionalFormatting>
  <conditionalFormatting sqref="A18:XFD18">
    <cfRule type="cellIs" dxfId="558" priority="31" stopIfTrue="1" operator="equal">
      <formula>1</formula>
    </cfRule>
    <cfRule type="cellIs" dxfId="557" priority="32" stopIfTrue="1" operator="lessThan">
      <formula>0.0005</formula>
    </cfRule>
  </conditionalFormatting>
  <conditionalFormatting sqref="A19:XFD19">
    <cfRule type="cellIs" dxfId="556" priority="30" stopIfTrue="1" operator="equal">
      <formula>0</formula>
    </cfRule>
  </conditionalFormatting>
  <conditionalFormatting sqref="A20:XFD20">
    <cfRule type="cellIs" dxfId="555" priority="28" stopIfTrue="1" operator="equal">
      <formula>1</formula>
    </cfRule>
    <cfRule type="cellIs" dxfId="554" priority="29" stopIfTrue="1" operator="lessThan">
      <formula>0.0005</formula>
    </cfRule>
  </conditionalFormatting>
  <conditionalFormatting sqref="A21:XFD21">
    <cfRule type="cellIs" dxfId="553" priority="27" stopIfTrue="1" operator="equal">
      <formula>0</formula>
    </cfRule>
  </conditionalFormatting>
  <conditionalFormatting sqref="A22:XFD22">
    <cfRule type="cellIs" dxfId="552" priority="25" stopIfTrue="1" operator="equal">
      <formula>1</formula>
    </cfRule>
    <cfRule type="cellIs" dxfId="551" priority="26" stopIfTrue="1" operator="lessThan">
      <formula>0.0005</formula>
    </cfRule>
  </conditionalFormatting>
  <conditionalFormatting sqref="A23:XFD23">
    <cfRule type="cellIs" dxfId="550" priority="24" stopIfTrue="1" operator="equal">
      <formula>0</formula>
    </cfRule>
  </conditionalFormatting>
  <conditionalFormatting sqref="A24:XFD24">
    <cfRule type="cellIs" dxfId="549" priority="22" stopIfTrue="1" operator="equal">
      <formula>1</formula>
    </cfRule>
    <cfRule type="cellIs" dxfId="548" priority="23" stopIfTrue="1" operator="lessThan">
      <formula>0.0005</formula>
    </cfRule>
  </conditionalFormatting>
  <conditionalFormatting sqref="A25:XFD25">
    <cfRule type="cellIs" dxfId="547" priority="21" stopIfTrue="1" operator="equal">
      <formula>0</formula>
    </cfRule>
  </conditionalFormatting>
  <conditionalFormatting sqref="A26:XFD26">
    <cfRule type="cellIs" dxfId="546" priority="19" stopIfTrue="1" operator="equal">
      <formula>1</formula>
    </cfRule>
    <cfRule type="cellIs" dxfId="545" priority="20" stopIfTrue="1" operator="lessThan">
      <formula>0.0005</formula>
    </cfRule>
  </conditionalFormatting>
  <conditionalFormatting sqref="A27:XFD27">
    <cfRule type="cellIs" dxfId="544" priority="18" stopIfTrue="1" operator="equal">
      <formula>0</formula>
    </cfRule>
  </conditionalFormatting>
  <conditionalFormatting sqref="A28:XFD28">
    <cfRule type="cellIs" dxfId="543" priority="16" stopIfTrue="1" operator="equal">
      <formula>1</formula>
    </cfRule>
    <cfRule type="cellIs" dxfId="542" priority="17" stopIfTrue="1" operator="lessThan">
      <formula>0.0005</formula>
    </cfRule>
  </conditionalFormatting>
  <conditionalFormatting sqref="A29:XFD29">
    <cfRule type="cellIs" dxfId="541" priority="15" stopIfTrue="1" operator="equal">
      <formula>0</formula>
    </cfRule>
  </conditionalFormatting>
  <conditionalFormatting sqref="A30:XFD30">
    <cfRule type="cellIs" dxfId="540" priority="13" stopIfTrue="1" operator="equal">
      <formula>1</formula>
    </cfRule>
    <cfRule type="cellIs" dxfId="539" priority="14" stopIfTrue="1" operator="lessThan">
      <formula>0.0005</formula>
    </cfRule>
  </conditionalFormatting>
  <conditionalFormatting sqref="A31:XFD31">
    <cfRule type="cellIs" dxfId="538" priority="12" stopIfTrue="1" operator="equal">
      <formula>0</formula>
    </cfRule>
  </conditionalFormatting>
  <conditionalFormatting sqref="A32:XFD32">
    <cfRule type="cellIs" dxfId="537" priority="10" stopIfTrue="1" operator="equal">
      <formula>1</formula>
    </cfRule>
    <cfRule type="cellIs" dxfId="536" priority="11" stopIfTrue="1" operator="lessThan">
      <formula>0.0005</formula>
    </cfRule>
  </conditionalFormatting>
  <conditionalFormatting sqref="A33:XFD33">
    <cfRule type="cellIs" dxfId="535" priority="9" stopIfTrue="1" operator="equal">
      <formula>0</formula>
    </cfRule>
  </conditionalFormatting>
  <conditionalFormatting sqref="A34:XFD34">
    <cfRule type="cellIs" dxfId="534" priority="7" stopIfTrue="1" operator="equal">
      <formula>1</formula>
    </cfRule>
    <cfRule type="cellIs" dxfId="533" priority="8" stopIfTrue="1" operator="lessThan">
      <formula>0.0005</formula>
    </cfRule>
  </conditionalFormatting>
  <conditionalFormatting sqref="A35:XFD35">
    <cfRule type="cellIs" dxfId="532" priority="6" stopIfTrue="1" operator="equal">
      <formula>0</formula>
    </cfRule>
  </conditionalFormatting>
  <conditionalFormatting sqref="A36:XFD36">
    <cfRule type="cellIs" dxfId="531" priority="4" stopIfTrue="1" operator="equal">
      <formula>1</formula>
    </cfRule>
    <cfRule type="cellIs" dxfId="530" priority="5" stopIfTrue="1" operator="lessThan">
      <formula>0.0005</formula>
    </cfRule>
  </conditionalFormatting>
  <conditionalFormatting sqref="A37:XFD37">
    <cfRule type="cellIs" dxfId="529" priority="3" stopIfTrue="1" operator="equal">
      <formula>0</formula>
    </cfRule>
  </conditionalFormatting>
  <conditionalFormatting sqref="A38:XFD38">
    <cfRule type="cellIs" dxfId="528" priority="1" stopIfTrue="1" operator="equal">
      <formula>1</formula>
    </cfRule>
    <cfRule type="cellIs" dxfId="527" priority="2" stopIfTrue="1" operator="lessThan">
      <formula>0.0005</formula>
    </cfRule>
  </conditionalFormatting>
  <conditionalFormatting sqref="B7:IV7">
    <cfRule type="cellIs" dxfId="526" priority="54" stopIfTrue="1" operator="equal">
      <formula>0</formula>
    </cfRule>
  </conditionalFormatting>
  <hyperlinks>
    <hyperlink ref="A45" r:id="rId1" display="Publikation und Tabellen stehen unter der Lizenz CC BY-SA DEED 4.0." xr:uid="{72CF1626-D675-4B69-B37E-BDC3879A5985}"/>
    <hyperlink ref="E43" r:id="rId2" xr:uid="{810CB1C5-38BB-4C5A-93FA-046B21865E84}"/>
    <hyperlink ref="E43:G43" r:id="rId3" display="http://dx.doi.org/10.4232/1.14582 " xr:uid="{39BAE741-3BF5-487F-A4A8-4C80ABF594F1}"/>
  </hyperlinks>
  <pageMargins left="0.78740157480314965" right="0.78740157480314965" top="0.98425196850393704" bottom="0.98425196850393704" header="0.51181102362204722" footer="0.51181102362204722"/>
  <pageSetup paperSize="9" scale="58" orientation="portrait" r:id="rId4"/>
  <headerFooter scaleWithDoc="0" alignWithMargins="0"/>
  <legacyDrawingHF r:id="rId5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F3955F-936F-4AA4-8629-BC7C85FD768E}">
  <sheetPr>
    <pageSetUpPr fitToPage="1"/>
  </sheetPr>
  <dimension ref="A1:M43"/>
  <sheetViews>
    <sheetView view="pageBreakPreview" zoomScaleNormal="100" zoomScaleSheetLayoutView="100" workbookViewId="0">
      <selection sqref="A1:E1"/>
    </sheetView>
  </sheetViews>
  <sheetFormatPr baseColWidth="10" defaultRowHeight="12.75" x14ac:dyDescent="0.2"/>
  <cols>
    <col min="1" max="1" width="16.5703125" style="20" customWidth="1"/>
    <col min="2" max="4" width="18.7109375" style="20" customWidth="1"/>
    <col min="5" max="5" width="2.7109375" style="397" customWidth="1"/>
    <col min="6" max="6" width="25.7109375" style="397" customWidth="1"/>
    <col min="7" max="16384" width="11.42578125" style="20"/>
  </cols>
  <sheetData>
    <row r="1" spans="1:13" ht="39.950000000000003" customHeight="1" thickBot="1" x14ac:dyDescent="0.3">
      <c r="A1" s="849" t="str">
        <f>"Tabelle 6: Entgeltermäßigungen nach Ländern " &amp;Hilfswerte!B1</f>
        <v>Tabelle 6: Entgeltermäßigungen nach Ländern 2024</v>
      </c>
      <c r="B1" s="849"/>
      <c r="C1" s="849"/>
      <c r="D1" s="849"/>
      <c r="E1" s="849"/>
      <c r="F1" s="547"/>
      <c r="G1" s="547"/>
      <c r="H1" s="38"/>
      <c r="I1" s="38"/>
      <c r="J1" s="38"/>
      <c r="K1" s="38"/>
      <c r="L1" s="38"/>
      <c r="M1" s="38"/>
    </row>
    <row r="2" spans="1:13" ht="48" customHeight="1" x14ac:dyDescent="0.2">
      <c r="A2" s="590" t="s">
        <v>12</v>
      </c>
      <c r="B2" s="591" t="s">
        <v>330</v>
      </c>
      <c r="C2" s="591" t="s">
        <v>354</v>
      </c>
      <c r="D2" s="592" t="s">
        <v>60</v>
      </c>
      <c r="G2" s="397"/>
    </row>
    <row r="3" spans="1:13" ht="12.75" customHeight="1" x14ac:dyDescent="0.2">
      <c r="A3" s="799" t="s">
        <v>61</v>
      </c>
      <c r="B3" s="212">
        <v>31773</v>
      </c>
      <c r="C3" s="212">
        <v>205016</v>
      </c>
      <c r="D3" s="213">
        <v>236789</v>
      </c>
      <c r="G3" s="397"/>
    </row>
    <row r="4" spans="1:13" ht="12.75" customHeight="1" x14ac:dyDescent="0.2">
      <c r="A4" s="782"/>
      <c r="B4" s="214">
        <v>0.13417999999999999</v>
      </c>
      <c r="C4" s="214">
        <v>0.86582000000000003</v>
      </c>
      <c r="D4" s="215">
        <v>1</v>
      </c>
      <c r="G4" s="397"/>
    </row>
    <row r="5" spans="1:13" ht="12.75" customHeight="1" x14ac:dyDescent="0.2">
      <c r="A5" s="782" t="s">
        <v>62</v>
      </c>
      <c r="B5" s="83">
        <v>60757</v>
      </c>
      <c r="C5" s="83">
        <v>28035</v>
      </c>
      <c r="D5" s="216">
        <v>88792</v>
      </c>
      <c r="G5" s="397"/>
    </row>
    <row r="6" spans="1:13" ht="12.75" customHeight="1" x14ac:dyDescent="0.2">
      <c r="A6" s="782"/>
      <c r="B6" s="214">
        <v>0.68425999999999998</v>
      </c>
      <c r="C6" s="214">
        <v>0.31574000000000002</v>
      </c>
      <c r="D6" s="215">
        <v>1</v>
      </c>
      <c r="G6" s="397"/>
    </row>
    <row r="7" spans="1:13" ht="12.75" customHeight="1" x14ac:dyDescent="0.2">
      <c r="A7" s="782" t="s">
        <v>63</v>
      </c>
      <c r="B7" s="83">
        <v>25854</v>
      </c>
      <c r="C7" s="83">
        <v>101776</v>
      </c>
      <c r="D7" s="216">
        <v>127630</v>
      </c>
      <c r="G7" s="397"/>
    </row>
    <row r="8" spans="1:13" ht="12.75" customHeight="1" x14ac:dyDescent="0.2">
      <c r="A8" s="782"/>
      <c r="B8" s="86">
        <v>0.20257</v>
      </c>
      <c r="C8" s="86">
        <v>0.79742999999999997</v>
      </c>
      <c r="D8" s="217">
        <v>1</v>
      </c>
      <c r="G8" s="397"/>
    </row>
    <row r="9" spans="1:13" ht="12.75" customHeight="1" x14ac:dyDescent="0.2">
      <c r="A9" s="782" t="s">
        <v>64</v>
      </c>
      <c r="B9" s="83">
        <v>11151</v>
      </c>
      <c r="C9" s="83">
        <v>29235</v>
      </c>
      <c r="D9" s="216">
        <v>40386</v>
      </c>
      <c r="G9" s="397"/>
    </row>
    <row r="10" spans="1:13" ht="12.75" customHeight="1" x14ac:dyDescent="0.2">
      <c r="A10" s="782"/>
      <c r="B10" s="86">
        <v>0.27611000000000002</v>
      </c>
      <c r="C10" s="86">
        <v>0.72389000000000003</v>
      </c>
      <c r="D10" s="217">
        <v>1</v>
      </c>
      <c r="G10" s="397"/>
    </row>
    <row r="11" spans="1:13" ht="12.75" customHeight="1" x14ac:dyDescent="0.2">
      <c r="A11" s="782" t="s">
        <v>65</v>
      </c>
      <c r="B11" s="83">
        <v>4641</v>
      </c>
      <c r="C11" s="83">
        <v>9422</v>
      </c>
      <c r="D11" s="216">
        <v>14063</v>
      </c>
      <c r="G11" s="397"/>
    </row>
    <row r="12" spans="1:13" ht="12.75" customHeight="1" x14ac:dyDescent="0.2">
      <c r="A12" s="782"/>
      <c r="B12" s="86">
        <v>0.33001000000000003</v>
      </c>
      <c r="C12" s="86">
        <v>0.66998999999999997</v>
      </c>
      <c r="D12" s="217">
        <v>1</v>
      </c>
      <c r="G12" s="397"/>
    </row>
    <row r="13" spans="1:13" ht="12.75" customHeight="1" x14ac:dyDescent="0.2">
      <c r="A13" s="782" t="s">
        <v>66</v>
      </c>
      <c r="B13" s="83">
        <v>30954</v>
      </c>
      <c r="C13" s="83">
        <v>211</v>
      </c>
      <c r="D13" s="216">
        <v>31165</v>
      </c>
      <c r="G13" s="397"/>
    </row>
    <row r="14" spans="1:13" ht="12.75" customHeight="1" x14ac:dyDescent="0.2">
      <c r="A14" s="782"/>
      <c r="B14" s="86">
        <v>0.99322999999999995</v>
      </c>
      <c r="C14" s="86">
        <v>6.77E-3</v>
      </c>
      <c r="D14" s="217">
        <v>1</v>
      </c>
      <c r="G14" s="397"/>
    </row>
    <row r="15" spans="1:13" ht="12.75" customHeight="1" x14ac:dyDescent="0.2">
      <c r="A15" s="782" t="s">
        <v>67</v>
      </c>
      <c r="B15" s="83">
        <v>33846</v>
      </c>
      <c r="C15" s="83">
        <v>49526</v>
      </c>
      <c r="D15" s="216">
        <v>83372</v>
      </c>
      <c r="G15" s="397"/>
    </row>
    <row r="16" spans="1:13" ht="12.75" customHeight="1" x14ac:dyDescent="0.2">
      <c r="A16" s="782"/>
      <c r="B16" s="86">
        <v>0.40595999999999999</v>
      </c>
      <c r="C16" s="86">
        <v>0.59404000000000001</v>
      </c>
      <c r="D16" s="217">
        <v>1</v>
      </c>
      <c r="G16" s="397"/>
    </row>
    <row r="17" spans="1:7" ht="12.75" customHeight="1" x14ac:dyDescent="0.2">
      <c r="A17" s="782" t="s">
        <v>68</v>
      </c>
      <c r="B17" s="83">
        <v>5270</v>
      </c>
      <c r="C17" s="83">
        <v>11529</v>
      </c>
      <c r="D17" s="216">
        <v>16799</v>
      </c>
      <c r="G17" s="397"/>
    </row>
    <row r="18" spans="1:7" ht="12.75" customHeight="1" x14ac:dyDescent="0.2">
      <c r="A18" s="782"/>
      <c r="B18" s="86">
        <v>0.31370999999999999</v>
      </c>
      <c r="C18" s="86">
        <v>0.68628999999999996</v>
      </c>
      <c r="D18" s="217">
        <v>1</v>
      </c>
      <c r="G18" s="397"/>
    </row>
    <row r="19" spans="1:7" ht="12.75" customHeight="1" x14ac:dyDescent="0.2">
      <c r="A19" s="782" t="s">
        <v>69</v>
      </c>
      <c r="B19" s="83">
        <v>8603</v>
      </c>
      <c r="C19" s="83">
        <v>41801</v>
      </c>
      <c r="D19" s="216">
        <v>50404</v>
      </c>
      <c r="G19" s="397"/>
    </row>
    <row r="20" spans="1:7" ht="12.75" customHeight="1" x14ac:dyDescent="0.2">
      <c r="A20" s="782"/>
      <c r="B20" s="86">
        <v>0.17068</v>
      </c>
      <c r="C20" s="86">
        <v>0.82931999999999995</v>
      </c>
      <c r="D20" s="217">
        <v>1</v>
      </c>
      <c r="G20" s="397"/>
    </row>
    <row r="21" spans="1:7" ht="12.75" customHeight="1" x14ac:dyDescent="0.2">
      <c r="A21" s="782" t="s">
        <v>70</v>
      </c>
      <c r="B21" s="83">
        <v>48189</v>
      </c>
      <c r="C21" s="83">
        <v>180302</v>
      </c>
      <c r="D21" s="216">
        <v>228491</v>
      </c>
      <c r="G21" s="397"/>
    </row>
    <row r="22" spans="1:7" ht="12.75" customHeight="1" x14ac:dyDescent="0.2">
      <c r="A22" s="782"/>
      <c r="B22" s="86">
        <v>0.2109</v>
      </c>
      <c r="C22" s="86">
        <v>0.78910000000000002</v>
      </c>
      <c r="D22" s="217">
        <v>1</v>
      </c>
      <c r="G22" s="397"/>
    </row>
    <row r="23" spans="1:7" ht="12.75" customHeight="1" x14ac:dyDescent="0.2">
      <c r="A23" s="782" t="s">
        <v>71</v>
      </c>
      <c r="B23" s="83">
        <v>3682</v>
      </c>
      <c r="C23" s="83">
        <v>33855</v>
      </c>
      <c r="D23" s="216">
        <v>37537</v>
      </c>
      <c r="G23" s="397"/>
    </row>
    <row r="24" spans="1:7" ht="12.75" customHeight="1" x14ac:dyDescent="0.2">
      <c r="A24" s="782"/>
      <c r="B24" s="86">
        <v>9.8089999999999997E-2</v>
      </c>
      <c r="C24" s="86">
        <v>0.90190999999999999</v>
      </c>
      <c r="D24" s="217">
        <v>1</v>
      </c>
      <c r="G24" s="397"/>
    </row>
    <row r="25" spans="1:7" ht="12.75" customHeight="1" x14ac:dyDescent="0.2">
      <c r="A25" s="782" t="s">
        <v>72</v>
      </c>
      <c r="B25" s="83">
        <v>834</v>
      </c>
      <c r="C25" s="83">
        <v>1136</v>
      </c>
      <c r="D25" s="216">
        <v>1970</v>
      </c>
      <c r="G25" s="397"/>
    </row>
    <row r="26" spans="1:7" ht="12.75" customHeight="1" x14ac:dyDescent="0.2">
      <c r="A26" s="782"/>
      <c r="B26" s="86">
        <v>0.42335</v>
      </c>
      <c r="C26" s="86">
        <v>0.57665</v>
      </c>
      <c r="D26" s="217">
        <v>1</v>
      </c>
      <c r="G26" s="397"/>
    </row>
    <row r="27" spans="1:7" ht="12.75" customHeight="1" x14ac:dyDescent="0.2">
      <c r="A27" s="782" t="s">
        <v>73</v>
      </c>
      <c r="B27" s="83">
        <v>6007</v>
      </c>
      <c r="C27" s="83">
        <v>10997</v>
      </c>
      <c r="D27" s="216">
        <v>17004</v>
      </c>
      <c r="G27" s="397"/>
    </row>
    <row r="28" spans="1:7" ht="12.75" customHeight="1" x14ac:dyDescent="0.2">
      <c r="A28" s="782"/>
      <c r="B28" s="86">
        <v>0.35326999999999997</v>
      </c>
      <c r="C28" s="86">
        <v>0.64673000000000003</v>
      </c>
      <c r="D28" s="217">
        <v>1</v>
      </c>
      <c r="G28" s="397"/>
    </row>
    <row r="29" spans="1:7" ht="12.75" customHeight="1" x14ac:dyDescent="0.2">
      <c r="A29" s="782" t="s">
        <v>74</v>
      </c>
      <c r="B29" s="83">
        <v>2682</v>
      </c>
      <c r="C29" s="83">
        <v>9776</v>
      </c>
      <c r="D29" s="216">
        <v>12458</v>
      </c>
      <c r="G29" s="397"/>
    </row>
    <row r="30" spans="1:7" ht="12.75" customHeight="1" x14ac:dyDescent="0.2">
      <c r="A30" s="782"/>
      <c r="B30" s="86">
        <v>0.21528</v>
      </c>
      <c r="C30" s="86">
        <v>0.78471999999999997</v>
      </c>
      <c r="D30" s="217">
        <v>1</v>
      </c>
      <c r="G30" s="397"/>
    </row>
    <row r="31" spans="1:7" ht="12.75" customHeight="1" x14ac:dyDescent="0.2">
      <c r="A31" s="782" t="s">
        <v>75</v>
      </c>
      <c r="B31" s="83">
        <v>4372</v>
      </c>
      <c r="C31" s="83">
        <v>21668</v>
      </c>
      <c r="D31" s="216">
        <v>26040</v>
      </c>
      <c r="G31" s="397"/>
    </row>
    <row r="32" spans="1:7" ht="12.75" customHeight="1" x14ac:dyDescent="0.2">
      <c r="A32" s="782"/>
      <c r="B32" s="86">
        <v>0.16789999999999999</v>
      </c>
      <c r="C32" s="86">
        <v>0.83209999999999995</v>
      </c>
      <c r="D32" s="217">
        <v>1</v>
      </c>
      <c r="G32" s="397"/>
    </row>
    <row r="33" spans="1:10" ht="12.75" customHeight="1" x14ac:dyDescent="0.2">
      <c r="A33" s="800" t="s">
        <v>76</v>
      </c>
      <c r="B33" s="202">
        <v>6566</v>
      </c>
      <c r="C33" s="83">
        <v>23116</v>
      </c>
      <c r="D33" s="216">
        <v>29682</v>
      </c>
      <c r="G33" s="397"/>
    </row>
    <row r="34" spans="1:10" ht="12.75" customHeight="1" x14ac:dyDescent="0.2">
      <c r="A34" s="784"/>
      <c r="B34" s="117">
        <v>0.22120999999999999</v>
      </c>
      <c r="C34" s="117">
        <v>0.77878999999999998</v>
      </c>
      <c r="D34" s="218">
        <v>1</v>
      </c>
      <c r="G34" s="397"/>
    </row>
    <row r="35" spans="1:10" ht="12.75" customHeight="1" x14ac:dyDescent="0.2">
      <c r="A35" s="780" t="s">
        <v>85</v>
      </c>
      <c r="B35" s="122">
        <v>285181</v>
      </c>
      <c r="C35" s="122">
        <v>757401</v>
      </c>
      <c r="D35" s="219">
        <v>1042582</v>
      </c>
      <c r="G35" s="397"/>
    </row>
    <row r="36" spans="1:10" ht="12.75" customHeight="1" thickBot="1" x14ac:dyDescent="0.25">
      <c r="A36" s="781"/>
      <c r="B36" s="142">
        <v>0.27353</v>
      </c>
      <c r="C36" s="142">
        <v>0.72646999999999995</v>
      </c>
      <c r="D36" s="220">
        <v>1</v>
      </c>
      <c r="G36" s="397"/>
    </row>
    <row r="37" spans="1:10" s="397" customFormat="1" x14ac:dyDescent="0.2"/>
    <row r="38" spans="1:10" s="397" customFormat="1" x14ac:dyDescent="0.2">
      <c r="A38" s="526" t="str">
        <f>"Anmerkungen. Datengrundlage: Volkshochschul-Statistik "&amp;Hilfswerte!B1&amp;"; Basis: "&amp;Tabelle1!$C$36&amp;" vhs."</f>
        <v>Anmerkungen. Datengrundlage: Volkshochschul-Statistik 2024; Basis: 821 vhs.</v>
      </c>
    </row>
    <row r="39" spans="1:10" s="397" customFormat="1" x14ac:dyDescent="0.2"/>
    <row r="40" spans="1:10" s="397" customFormat="1" x14ac:dyDescent="0.2">
      <c r="A40" s="534" t="str">
        <f>Tabelle1!$A$41</f>
        <v>Datengrundlage: Deutsches Institut für Erwachsenenbildung DIE (2025). „Basisdaten Volkshochschul-Statistik (seit 2018)“</v>
      </c>
      <c r="B40" s="536"/>
      <c r="C40" s="536"/>
      <c r="D40" s="536"/>
      <c r="E40" s="536"/>
      <c r="F40" s="536"/>
      <c r="G40" s="536"/>
      <c r="H40" s="536"/>
      <c r="I40" s="536"/>
      <c r="J40" s="536"/>
    </row>
    <row r="41" spans="1:10" s="397" customFormat="1" x14ac:dyDescent="0.2">
      <c r="A41" s="534" t="str">
        <f>Tabelle1!$A$42</f>
        <v xml:space="preserve">(ZA6276; Version 2.0.0) [Data set]. GESIS, Köln. </v>
      </c>
      <c r="B41" s="532"/>
      <c r="C41" s="762" t="s">
        <v>473</v>
      </c>
      <c r="D41" s="762"/>
      <c r="E41" s="762"/>
      <c r="F41" s="532"/>
      <c r="G41" s="532"/>
      <c r="H41" s="532"/>
    </row>
    <row r="42" spans="1:10" s="397" customFormat="1" x14ac:dyDescent="0.2">
      <c r="A42" s="536"/>
      <c r="B42" s="536"/>
      <c r="C42" s="536"/>
      <c r="D42" s="536"/>
      <c r="E42" s="536"/>
      <c r="F42" s="536"/>
      <c r="G42" s="536"/>
      <c r="H42" s="536"/>
      <c r="I42" s="536"/>
      <c r="J42" s="536"/>
    </row>
    <row r="43" spans="1:10" s="397" customFormat="1" x14ac:dyDescent="0.2">
      <c r="A43" s="666" t="str">
        <f>Tabelle1!$A$44</f>
        <v>Die Tabellen stehen unter der Lizenz CC BY-SA DEED 4.0.</v>
      </c>
      <c r="B43" s="536"/>
      <c r="C43" s="536"/>
      <c r="D43" s="536"/>
      <c r="E43" s="536"/>
      <c r="F43" s="536"/>
      <c r="G43" s="536"/>
      <c r="H43" s="536"/>
      <c r="I43" s="536"/>
      <c r="J43" s="536"/>
    </row>
  </sheetData>
  <mergeCells count="19">
    <mergeCell ref="C41:E41"/>
    <mergeCell ref="A11:A12"/>
    <mergeCell ref="A1:E1"/>
    <mergeCell ref="A3:A4"/>
    <mergeCell ref="A5:A6"/>
    <mergeCell ref="A7:A8"/>
    <mergeCell ref="A9:A10"/>
    <mergeCell ref="A31:A32"/>
    <mergeCell ref="A33:A34"/>
    <mergeCell ref="A35:A36"/>
    <mergeCell ref="A13:A14"/>
    <mergeCell ref="A15:A16"/>
    <mergeCell ref="A17:A18"/>
    <mergeCell ref="A19:A20"/>
    <mergeCell ref="A21:A22"/>
    <mergeCell ref="A23:A24"/>
    <mergeCell ref="A25:A26"/>
    <mergeCell ref="A27:A28"/>
    <mergeCell ref="A29:A30"/>
  </mergeCells>
  <conditionalFormatting sqref="A3:D3 A7:D7 A9:D9 A11:D11 A13:D13 A15:D15 A17:D17 A19:D19 A21:D21 A23:D23 A25:D25 A27:D27 A29:D29 A31:D31 A33:D33 A35:D35">
    <cfRule type="cellIs" dxfId="525" priority="12" stopIfTrue="1" operator="equal">
      <formula>0</formula>
    </cfRule>
  </conditionalFormatting>
  <conditionalFormatting sqref="A4:D4 A8:D8 A10:D10 A12:D12 A14:D14 A16:D16 A18:D18 A20:D20 A22:D22 A24:D24 A26:D26 A28:D28 A30:D30 A32:D32 A34:D34 A36:D36">
    <cfRule type="cellIs" dxfId="524" priority="10" stopIfTrue="1" operator="equal">
      <formula>1</formula>
    </cfRule>
    <cfRule type="cellIs" dxfId="523" priority="11" stopIfTrue="1" operator="lessThan">
      <formula>0.0005</formula>
    </cfRule>
  </conditionalFormatting>
  <conditionalFormatting sqref="A6:D6">
    <cfRule type="cellIs" dxfId="522" priority="4" stopIfTrue="1" operator="equal">
      <formula>1</formula>
    </cfRule>
    <cfRule type="cellIs" dxfId="521" priority="5" stopIfTrue="1" operator="lessThan">
      <formula>0.0005</formula>
    </cfRule>
  </conditionalFormatting>
  <conditionalFormatting sqref="B5:D5">
    <cfRule type="cellIs" dxfId="520" priority="1" stopIfTrue="1" operator="equal">
      <formula>0</formula>
    </cfRule>
  </conditionalFormatting>
  <hyperlinks>
    <hyperlink ref="A43" r:id="rId1" display="Publikation und Tabellen stehen unter der Lizenz CC BY-SA DEED 4.0." xr:uid="{FADD2B2B-BA80-426C-B965-B7649F8C154E}"/>
    <hyperlink ref="C41" r:id="rId2" xr:uid="{839DD747-AF9D-4409-B257-49436E0C221B}"/>
    <hyperlink ref="C41:E41" r:id="rId3" display="http://dx.doi.org/10.4232/1.14582 " xr:uid="{EE296A8E-BEB1-46EC-B095-3D50E8500DCF}"/>
  </hyperlinks>
  <pageMargins left="0.7" right="0.7" top="0.78740157499999996" bottom="0.78740157499999996" header="0.3" footer="0.3"/>
  <pageSetup paperSize="9" scale="79" orientation="portrait" r:id="rId4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0FBB5-A448-4941-960D-C1027E469E29}">
  <sheetPr>
    <pageSetUpPr fitToPage="1"/>
  </sheetPr>
  <dimension ref="A1:R44"/>
  <sheetViews>
    <sheetView view="pageBreakPreview" zoomScaleNormal="100" zoomScaleSheetLayoutView="100" workbookViewId="0">
      <selection sqref="A1:Q1"/>
    </sheetView>
  </sheetViews>
  <sheetFormatPr baseColWidth="10" defaultRowHeight="12.75" x14ac:dyDescent="0.2"/>
  <cols>
    <col min="1" max="1" width="9.42578125" style="20" customWidth="1"/>
    <col min="2" max="15" width="8.7109375" style="20" customWidth="1"/>
    <col min="16" max="16" width="12.42578125" style="20" customWidth="1"/>
    <col min="17" max="17" width="12.5703125" style="20" customWidth="1"/>
    <col min="18" max="18" width="2.7109375" style="397" customWidth="1"/>
    <col min="19" max="16384" width="11.42578125" style="20"/>
  </cols>
  <sheetData>
    <row r="1" spans="1:17" ht="39.950000000000003" customHeight="1" thickBot="1" x14ac:dyDescent="0.25">
      <c r="A1" s="785" t="str">
        <f>"Tabelle 7: Qualitätsmanagementsysteme nach Ländern " &amp;Hilfswerte!B1</f>
        <v>Tabelle 7: Qualitätsmanagementsysteme nach Ländern 2024</v>
      </c>
      <c r="B1" s="785"/>
      <c r="C1" s="785"/>
      <c r="D1" s="785"/>
      <c r="E1" s="785"/>
      <c r="F1" s="785"/>
      <c r="G1" s="785"/>
      <c r="H1" s="785"/>
      <c r="I1" s="785"/>
      <c r="J1" s="785"/>
      <c r="K1" s="785"/>
      <c r="L1" s="785"/>
      <c r="M1" s="785"/>
      <c r="N1" s="785"/>
      <c r="O1" s="785"/>
      <c r="P1" s="785"/>
      <c r="Q1" s="785"/>
    </row>
    <row r="2" spans="1:17" ht="42.75" customHeight="1" x14ac:dyDescent="0.2">
      <c r="A2" s="801" t="s">
        <v>12</v>
      </c>
      <c r="B2" s="859" t="s">
        <v>385</v>
      </c>
      <c r="C2" s="793"/>
      <c r="D2" s="793"/>
      <c r="E2" s="793"/>
      <c r="F2" s="793"/>
      <c r="G2" s="793"/>
      <c r="H2" s="793"/>
      <c r="I2" s="793"/>
      <c r="J2" s="793"/>
      <c r="K2" s="793"/>
      <c r="L2" s="793"/>
      <c r="M2" s="793"/>
      <c r="N2" s="793"/>
      <c r="O2" s="793"/>
      <c r="P2" s="859" t="s">
        <v>24</v>
      </c>
      <c r="Q2" s="794"/>
    </row>
    <row r="3" spans="1:17" ht="102.75" customHeight="1" x14ac:dyDescent="0.2">
      <c r="A3" s="802"/>
      <c r="B3" s="568" t="s">
        <v>42</v>
      </c>
      <c r="C3" s="568" t="s">
        <v>43</v>
      </c>
      <c r="D3" s="566" t="s">
        <v>44</v>
      </c>
      <c r="E3" s="568" t="s">
        <v>45</v>
      </c>
      <c r="F3" s="568" t="s">
        <v>355</v>
      </c>
      <c r="G3" s="566" t="s">
        <v>46</v>
      </c>
      <c r="H3" s="568" t="s">
        <v>47</v>
      </c>
      <c r="I3" s="568" t="s">
        <v>48</v>
      </c>
      <c r="J3" s="566" t="s">
        <v>49</v>
      </c>
      <c r="K3" s="568" t="s">
        <v>50</v>
      </c>
      <c r="L3" s="568" t="s">
        <v>51</v>
      </c>
      <c r="M3" s="568" t="s">
        <v>356</v>
      </c>
      <c r="N3" s="568" t="s">
        <v>357</v>
      </c>
      <c r="O3" s="568" t="s">
        <v>358</v>
      </c>
      <c r="P3" s="568" t="s">
        <v>331</v>
      </c>
      <c r="Q3" s="570" t="s">
        <v>332</v>
      </c>
    </row>
    <row r="4" spans="1:17" x14ac:dyDescent="0.2">
      <c r="A4" s="799" t="s">
        <v>61</v>
      </c>
      <c r="B4" s="179">
        <v>57</v>
      </c>
      <c r="C4" s="221">
        <v>7</v>
      </c>
      <c r="D4" s="221">
        <v>12</v>
      </c>
      <c r="E4" s="221">
        <v>3</v>
      </c>
      <c r="F4" s="221">
        <v>84</v>
      </c>
      <c r="G4" s="221">
        <v>0</v>
      </c>
      <c r="H4" s="221">
        <v>0</v>
      </c>
      <c r="I4" s="221">
        <v>0</v>
      </c>
      <c r="J4" s="221">
        <v>3</v>
      </c>
      <c r="K4" s="221">
        <v>0</v>
      </c>
      <c r="L4" s="221">
        <v>0</v>
      </c>
      <c r="M4" s="221">
        <v>0</v>
      </c>
      <c r="N4" s="221">
        <v>1</v>
      </c>
      <c r="O4" s="179">
        <v>4</v>
      </c>
      <c r="P4" s="669">
        <v>154</v>
      </c>
      <c r="Q4" s="222">
        <v>154</v>
      </c>
    </row>
    <row r="5" spans="1:17" x14ac:dyDescent="0.2">
      <c r="A5" s="782"/>
      <c r="B5" s="129">
        <v>0.36076000000000003</v>
      </c>
      <c r="C5" s="223">
        <v>4.4299999999999999E-2</v>
      </c>
      <c r="D5" s="223">
        <v>7.5950000000000004E-2</v>
      </c>
      <c r="E5" s="223">
        <v>1.899E-2</v>
      </c>
      <c r="F5" s="223">
        <v>0.53164999999999996</v>
      </c>
      <c r="G5" s="223" t="s">
        <v>482</v>
      </c>
      <c r="H5" s="223" t="s">
        <v>482</v>
      </c>
      <c r="I5" s="223" t="s">
        <v>482</v>
      </c>
      <c r="J5" s="223">
        <v>1.899E-2</v>
      </c>
      <c r="K5" s="223" t="s">
        <v>482</v>
      </c>
      <c r="L5" s="223" t="s">
        <v>482</v>
      </c>
      <c r="M5" s="223" t="s">
        <v>482</v>
      </c>
      <c r="N5" s="223">
        <v>6.3299999999999997E-3</v>
      </c>
      <c r="O5" s="129">
        <v>2.5319999999999999E-2</v>
      </c>
      <c r="P5" s="670">
        <v>0.97467999999999999</v>
      </c>
      <c r="Q5" s="225">
        <v>0.97467999999999999</v>
      </c>
    </row>
    <row r="6" spans="1:17" ht="12.75" customHeight="1" x14ac:dyDescent="0.2">
      <c r="A6" s="782" t="s">
        <v>62</v>
      </c>
      <c r="B6" s="179">
        <v>38</v>
      </c>
      <c r="C6" s="221">
        <v>1</v>
      </c>
      <c r="D6" s="221">
        <v>116</v>
      </c>
      <c r="E6" s="221">
        <v>0</v>
      </c>
      <c r="F6" s="221">
        <v>0</v>
      </c>
      <c r="G6" s="221">
        <v>0</v>
      </c>
      <c r="H6" s="221">
        <v>0</v>
      </c>
      <c r="I6" s="221">
        <v>0</v>
      </c>
      <c r="J6" s="221">
        <v>0</v>
      </c>
      <c r="K6" s="221">
        <v>0</v>
      </c>
      <c r="L6" s="221">
        <v>0</v>
      </c>
      <c r="M6" s="221">
        <v>10</v>
      </c>
      <c r="N6" s="221">
        <v>0</v>
      </c>
      <c r="O6" s="179">
        <v>0</v>
      </c>
      <c r="P6" s="669">
        <v>148</v>
      </c>
      <c r="Q6" s="222">
        <v>148</v>
      </c>
    </row>
    <row r="7" spans="1:17" ht="12.75" customHeight="1" x14ac:dyDescent="0.2">
      <c r="A7" s="782"/>
      <c r="B7" s="129">
        <v>0.25675999999999999</v>
      </c>
      <c r="C7" s="223">
        <v>6.7600000000000004E-3</v>
      </c>
      <c r="D7" s="223">
        <v>0.78378000000000003</v>
      </c>
      <c r="E7" s="223" t="s">
        <v>482</v>
      </c>
      <c r="F7" s="223" t="s">
        <v>482</v>
      </c>
      <c r="G7" s="223" t="s">
        <v>482</v>
      </c>
      <c r="H7" s="223" t="s">
        <v>482</v>
      </c>
      <c r="I7" s="223" t="s">
        <v>482</v>
      </c>
      <c r="J7" s="223" t="s">
        <v>482</v>
      </c>
      <c r="K7" s="223" t="s">
        <v>482</v>
      </c>
      <c r="L7" s="223" t="s">
        <v>482</v>
      </c>
      <c r="M7" s="223">
        <v>6.7570000000000005E-2</v>
      </c>
      <c r="N7" s="223" t="s">
        <v>482</v>
      </c>
      <c r="O7" s="129" t="s">
        <v>482</v>
      </c>
      <c r="P7" s="670">
        <v>1</v>
      </c>
      <c r="Q7" s="225">
        <v>1</v>
      </c>
    </row>
    <row r="8" spans="1:17" ht="12.75" customHeight="1" x14ac:dyDescent="0.2">
      <c r="A8" s="782" t="s">
        <v>63</v>
      </c>
      <c r="B8" s="179">
        <v>1</v>
      </c>
      <c r="C8" s="221">
        <v>0</v>
      </c>
      <c r="D8" s="221">
        <v>12</v>
      </c>
      <c r="E8" s="221">
        <v>0</v>
      </c>
      <c r="F8" s="221">
        <v>0</v>
      </c>
      <c r="G8" s="221">
        <v>0</v>
      </c>
      <c r="H8" s="221">
        <v>0</v>
      </c>
      <c r="I8" s="221">
        <v>0</v>
      </c>
      <c r="J8" s="221">
        <v>0</v>
      </c>
      <c r="K8" s="221">
        <v>0</v>
      </c>
      <c r="L8" s="221">
        <v>0</v>
      </c>
      <c r="M8" s="221">
        <v>0</v>
      </c>
      <c r="N8" s="221">
        <v>0</v>
      </c>
      <c r="O8" s="179">
        <v>0</v>
      </c>
      <c r="P8" s="669">
        <v>12</v>
      </c>
      <c r="Q8" s="222">
        <v>12</v>
      </c>
    </row>
    <row r="9" spans="1:17" ht="12.75" customHeight="1" x14ac:dyDescent="0.2">
      <c r="A9" s="782"/>
      <c r="B9" s="129">
        <v>8.3330000000000001E-2</v>
      </c>
      <c r="C9" s="223" t="s">
        <v>482</v>
      </c>
      <c r="D9" s="223">
        <v>1</v>
      </c>
      <c r="E9" s="223" t="s">
        <v>482</v>
      </c>
      <c r="F9" s="223" t="s">
        <v>482</v>
      </c>
      <c r="G9" s="223" t="s">
        <v>482</v>
      </c>
      <c r="H9" s="223" t="s">
        <v>482</v>
      </c>
      <c r="I9" s="223" t="s">
        <v>482</v>
      </c>
      <c r="J9" s="223" t="s">
        <v>482</v>
      </c>
      <c r="K9" s="223" t="s">
        <v>482</v>
      </c>
      <c r="L9" s="223" t="s">
        <v>482</v>
      </c>
      <c r="M9" s="223" t="s">
        <v>482</v>
      </c>
      <c r="N9" s="223" t="s">
        <v>482</v>
      </c>
      <c r="O9" s="129" t="s">
        <v>482</v>
      </c>
      <c r="P9" s="670">
        <v>1</v>
      </c>
      <c r="Q9" s="225">
        <v>1</v>
      </c>
    </row>
    <row r="10" spans="1:17" ht="12.75" customHeight="1" x14ac:dyDescent="0.2">
      <c r="A10" s="782" t="s">
        <v>64</v>
      </c>
      <c r="B10" s="179">
        <v>2</v>
      </c>
      <c r="C10" s="221">
        <v>1</v>
      </c>
      <c r="D10" s="221">
        <v>0</v>
      </c>
      <c r="E10" s="221">
        <v>5</v>
      </c>
      <c r="F10" s="221">
        <v>1</v>
      </c>
      <c r="G10" s="221">
        <v>0</v>
      </c>
      <c r="H10" s="221">
        <v>0</v>
      </c>
      <c r="I10" s="221">
        <v>0</v>
      </c>
      <c r="J10" s="221">
        <v>0</v>
      </c>
      <c r="K10" s="221">
        <v>0</v>
      </c>
      <c r="L10" s="221">
        <v>0</v>
      </c>
      <c r="M10" s="221">
        <v>3</v>
      </c>
      <c r="N10" s="221">
        <v>4</v>
      </c>
      <c r="O10" s="179">
        <v>3</v>
      </c>
      <c r="P10" s="669">
        <v>12</v>
      </c>
      <c r="Q10" s="222">
        <v>16</v>
      </c>
    </row>
    <row r="11" spans="1:17" ht="12.75" customHeight="1" x14ac:dyDescent="0.2">
      <c r="A11" s="782"/>
      <c r="B11" s="129">
        <v>0.10526000000000001</v>
      </c>
      <c r="C11" s="223">
        <v>5.2630000000000003E-2</v>
      </c>
      <c r="D11" s="223" t="s">
        <v>482</v>
      </c>
      <c r="E11" s="223">
        <v>0.26316000000000001</v>
      </c>
      <c r="F11" s="223">
        <v>5.2630000000000003E-2</v>
      </c>
      <c r="G11" s="223" t="s">
        <v>482</v>
      </c>
      <c r="H11" s="223" t="s">
        <v>482</v>
      </c>
      <c r="I11" s="223" t="s">
        <v>482</v>
      </c>
      <c r="J11" s="223" t="s">
        <v>482</v>
      </c>
      <c r="K11" s="223" t="s">
        <v>482</v>
      </c>
      <c r="L11" s="223" t="s">
        <v>482</v>
      </c>
      <c r="M11" s="223">
        <v>0.15789</v>
      </c>
      <c r="N11" s="223">
        <v>0.21052999999999999</v>
      </c>
      <c r="O11" s="129">
        <v>0.15789</v>
      </c>
      <c r="P11" s="670">
        <v>0.63158000000000003</v>
      </c>
      <c r="Q11" s="225">
        <v>0.84211000000000003</v>
      </c>
    </row>
    <row r="12" spans="1:17" ht="12.75" customHeight="1" x14ac:dyDescent="0.2">
      <c r="A12" s="782" t="s">
        <v>65</v>
      </c>
      <c r="B12" s="179">
        <v>1</v>
      </c>
      <c r="C12" s="221">
        <v>1</v>
      </c>
      <c r="D12" s="221">
        <v>0</v>
      </c>
      <c r="E12" s="221">
        <v>0</v>
      </c>
      <c r="F12" s="221">
        <v>0</v>
      </c>
      <c r="G12" s="221">
        <v>0</v>
      </c>
      <c r="H12" s="221">
        <v>0</v>
      </c>
      <c r="I12" s="221">
        <v>0</v>
      </c>
      <c r="J12" s="221">
        <v>1</v>
      </c>
      <c r="K12" s="221">
        <v>0</v>
      </c>
      <c r="L12" s="221">
        <v>0</v>
      </c>
      <c r="M12" s="221">
        <v>0</v>
      </c>
      <c r="N12" s="221">
        <v>0</v>
      </c>
      <c r="O12" s="179">
        <v>0</v>
      </c>
      <c r="P12" s="669">
        <v>2</v>
      </c>
      <c r="Q12" s="222">
        <v>2</v>
      </c>
    </row>
    <row r="13" spans="1:17" ht="12.75" customHeight="1" x14ac:dyDescent="0.2">
      <c r="A13" s="782"/>
      <c r="B13" s="129">
        <v>0.5</v>
      </c>
      <c r="C13" s="223">
        <v>0.5</v>
      </c>
      <c r="D13" s="223" t="s">
        <v>482</v>
      </c>
      <c r="E13" s="223" t="s">
        <v>482</v>
      </c>
      <c r="F13" s="223" t="s">
        <v>482</v>
      </c>
      <c r="G13" s="223" t="s">
        <v>482</v>
      </c>
      <c r="H13" s="223" t="s">
        <v>482</v>
      </c>
      <c r="I13" s="223" t="s">
        <v>482</v>
      </c>
      <c r="J13" s="223">
        <v>0.5</v>
      </c>
      <c r="K13" s="223" t="s">
        <v>482</v>
      </c>
      <c r="L13" s="223" t="s">
        <v>482</v>
      </c>
      <c r="M13" s="223" t="s">
        <v>482</v>
      </c>
      <c r="N13" s="223" t="s">
        <v>482</v>
      </c>
      <c r="O13" s="129" t="s">
        <v>482</v>
      </c>
      <c r="P13" s="670">
        <v>1</v>
      </c>
      <c r="Q13" s="225">
        <v>1</v>
      </c>
    </row>
    <row r="14" spans="1:17" ht="12.75" customHeight="1" x14ac:dyDescent="0.2">
      <c r="A14" s="782" t="s">
        <v>66</v>
      </c>
      <c r="B14" s="179">
        <v>0</v>
      </c>
      <c r="C14" s="221">
        <v>1</v>
      </c>
      <c r="D14" s="221">
        <v>0</v>
      </c>
      <c r="E14" s="221">
        <v>0</v>
      </c>
      <c r="F14" s="221">
        <v>0</v>
      </c>
      <c r="G14" s="221">
        <v>0</v>
      </c>
      <c r="H14" s="221">
        <v>0</v>
      </c>
      <c r="I14" s="221">
        <v>0</v>
      </c>
      <c r="J14" s="221">
        <v>1</v>
      </c>
      <c r="K14" s="221">
        <v>0</v>
      </c>
      <c r="L14" s="221">
        <v>1</v>
      </c>
      <c r="M14" s="221">
        <v>0</v>
      </c>
      <c r="N14" s="221">
        <v>0</v>
      </c>
      <c r="O14" s="179">
        <v>0</v>
      </c>
      <c r="P14" s="669">
        <v>1</v>
      </c>
      <c r="Q14" s="222">
        <v>1</v>
      </c>
    </row>
    <row r="15" spans="1:17" ht="12.75" customHeight="1" x14ac:dyDescent="0.2">
      <c r="A15" s="782"/>
      <c r="B15" s="129" t="s">
        <v>482</v>
      </c>
      <c r="C15" s="223">
        <v>1</v>
      </c>
      <c r="D15" s="223" t="s">
        <v>482</v>
      </c>
      <c r="E15" s="223" t="s">
        <v>482</v>
      </c>
      <c r="F15" s="223" t="s">
        <v>482</v>
      </c>
      <c r="G15" s="223" t="s">
        <v>482</v>
      </c>
      <c r="H15" s="223" t="s">
        <v>482</v>
      </c>
      <c r="I15" s="223" t="s">
        <v>482</v>
      </c>
      <c r="J15" s="223">
        <v>1</v>
      </c>
      <c r="K15" s="223" t="s">
        <v>482</v>
      </c>
      <c r="L15" s="223">
        <v>1</v>
      </c>
      <c r="M15" s="223" t="s">
        <v>482</v>
      </c>
      <c r="N15" s="223" t="s">
        <v>482</v>
      </c>
      <c r="O15" s="129" t="s">
        <v>482</v>
      </c>
      <c r="P15" s="670">
        <v>1</v>
      </c>
      <c r="Q15" s="225">
        <v>1</v>
      </c>
    </row>
    <row r="16" spans="1:17" ht="12.75" customHeight="1" x14ac:dyDescent="0.2">
      <c r="A16" s="782" t="s">
        <v>67</v>
      </c>
      <c r="B16" s="179">
        <v>16</v>
      </c>
      <c r="C16" s="221">
        <v>0</v>
      </c>
      <c r="D16" s="221">
        <v>0</v>
      </c>
      <c r="E16" s="221">
        <v>8</v>
      </c>
      <c r="F16" s="221">
        <v>0</v>
      </c>
      <c r="G16" s="221">
        <v>0</v>
      </c>
      <c r="H16" s="221">
        <v>0</v>
      </c>
      <c r="I16" s="221">
        <v>0</v>
      </c>
      <c r="J16" s="221">
        <v>20</v>
      </c>
      <c r="K16" s="221">
        <v>3</v>
      </c>
      <c r="L16" s="221">
        <v>0</v>
      </c>
      <c r="M16" s="221">
        <v>4</v>
      </c>
      <c r="N16" s="221">
        <v>6</v>
      </c>
      <c r="O16" s="179">
        <v>0</v>
      </c>
      <c r="P16" s="669">
        <v>32</v>
      </c>
      <c r="Q16" s="222">
        <v>32</v>
      </c>
    </row>
    <row r="17" spans="1:17" ht="12.75" customHeight="1" x14ac:dyDescent="0.2">
      <c r="A17" s="782"/>
      <c r="B17" s="129">
        <v>0.5</v>
      </c>
      <c r="C17" s="223" t="s">
        <v>482</v>
      </c>
      <c r="D17" s="223" t="s">
        <v>482</v>
      </c>
      <c r="E17" s="223">
        <v>0.25</v>
      </c>
      <c r="F17" s="223" t="s">
        <v>482</v>
      </c>
      <c r="G17" s="223" t="s">
        <v>482</v>
      </c>
      <c r="H17" s="223" t="s">
        <v>482</v>
      </c>
      <c r="I17" s="223" t="s">
        <v>482</v>
      </c>
      <c r="J17" s="223">
        <v>0.625</v>
      </c>
      <c r="K17" s="223">
        <v>9.375E-2</v>
      </c>
      <c r="L17" s="223" t="s">
        <v>482</v>
      </c>
      <c r="M17" s="223">
        <v>0.125</v>
      </c>
      <c r="N17" s="223">
        <v>0.1875</v>
      </c>
      <c r="O17" s="129" t="s">
        <v>482</v>
      </c>
      <c r="P17" s="670">
        <v>1</v>
      </c>
      <c r="Q17" s="225">
        <v>1</v>
      </c>
    </row>
    <row r="18" spans="1:17" ht="12.75" customHeight="1" x14ac:dyDescent="0.2">
      <c r="A18" s="782" t="s">
        <v>68</v>
      </c>
      <c r="B18" s="179">
        <v>0</v>
      </c>
      <c r="C18" s="221">
        <v>0</v>
      </c>
      <c r="D18" s="221">
        <v>0</v>
      </c>
      <c r="E18" s="221">
        <v>8</v>
      </c>
      <c r="F18" s="221">
        <v>0</v>
      </c>
      <c r="G18" s="221">
        <v>0</v>
      </c>
      <c r="H18" s="221">
        <v>0</v>
      </c>
      <c r="I18" s="221">
        <v>0</v>
      </c>
      <c r="J18" s="221">
        <v>0</v>
      </c>
      <c r="K18" s="221">
        <v>0</v>
      </c>
      <c r="L18" s="221">
        <v>0</v>
      </c>
      <c r="M18" s="221">
        <v>0</v>
      </c>
      <c r="N18" s="221">
        <v>0</v>
      </c>
      <c r="O18" s="179">
        <v>0</v>
      </c>
      <c r="P18" s="669">
        <v>8</v>
      </c>
      <c r="Q18" s="222">
        <v>8</v>
      </c>
    </row>
    <row r="19" spans="1:17" ht="12.75" customHeight="1" x14ac:dyDescent="0.2">
      <c r="A19" s="782"/>
      <c r="B19" s="129" t="s">
        <v>482</v>
      </c>
      <c r="C19" s="223" t="s">
        <v>482</v>
      </c>
      <c r="D19" s="223" t="s">
        <v>482</v>
      </c>
      <c r="E19" s="223">
        <v>1</v>
      </c>
      <c r="F19" s="223" t="s">
        <v>482</v>
      </c>
      <c r="G19" s="223" t="s">
        <v>482</v>
      </c>
      <c r="H19" s="223" t="s">
        <v>482</v>
      </c>
      <c r="I19" s="223" t="s">
        <v>482</v>
      </c>
      <c r="J19" s="223" t="s">
        <v>482</v>
      </c>
      <c r="K19" s="223" t="s">
        <v>482</v>
      </c>
      <c r="L19" s="223" t="s">
        <v>482</v>
      </c>
      <c r="M19" s="223" t="s">
        <v>482</v>
      </c>
      <c r="N19" s="223" t="s">
        <v>482</v>
      </c>
      <c r="O19" s="129" t="s">
        <v>482</v>
      </c>
      <c r="P19" s="670">
        <v>1</v>
      </c>
      <c r="Q19" s="225">
        <v>1</v>
      </c>
    </row>
    <row r="20" spans="1:17" ht="12.75" customHeight="1" x14ac:dyDescent="0.2">
      <c r="A20" s="782" t="s">
        <v>69</v>
      </c>
      <c r="B20" s="179">
        <v>41</v>
      </c>
      <c r="C20" s="221">
        <v>14</v>
      </c>
      <c r="D20" s="221">
        <v>1</v>
      </c>
      <c r="E20" s="221">
        <v>18</v>
      </c>
      <c r="F20" s="221">
        <v>2</v>
      </c>
      <c r="G20" s="221">
        <v>0</v>
      </c>
      <c r="H20" s="221">
        <v>0</v>
      </c>
      <c r="I20" s="221">
        <v>0</v>
      </c>
      <c r="J20" s="221">
        <v>6</v>
      </c>
      <c r="K20" s="221">
        <v>2</v>
      </c>
      <c r="L20" s="221">
        <v>0</v>
      </c>
      <c r="M20" s="221">
        <v>6</v>
      </c>
      <c r="N20" s="221">
        <v>3</v>
      </c>
      <c r="O20" s="179">
        <v>0</v>
      </c>
      <c r="P20" s="669">
        <v>55</v>
      </c>
      <c r="Q20" s="222">
        <v>55</v>
      </c>
    </row>
    <row r="21" spans="1:17" ht="12.75" customHeight="1" x14ac:dyDescent="0.2">
      <c r="A21" s="782"/>
      <c r="B21" s="129">
        <v>0.74544999999999995</v>
      </c>
      <c r="C21" s="223">
        <v>0.25455</v>
      </c>
      <c r="D21" s="223">
        <v>1.8180000000000002E-2</v>
      </c>
      <c r="E21" s="223">
        <v>0.32727000000000001</v>
      </c>
      <c r="F21" s="223">
        <v>3.6360000000000003E-2</v>
      </c>
      <c r="G21" s="223" t="s">
        <v>482</v>
      </c>
      <c r="H21" s="223" t="s">
        <v>482</v>
      </c>
      <c r="I21" s="223" t="s">
        <v>482</v>
      </c>
      <c r="J21" s="223">
        <v>0.10909000000000001</v>
      </c>
      <c r="K21" s="223">
        <v>3.6360000000000003E-2</v>
      </c>
      <c r="L21" s="223" t="s">
        <v>482</v>
      </c>
      <c r="M21" s="223">
        <v>0.10909000000000001</v>
      </c>
      <c r="N21" s="223">
        <v>5.4550000000000001E-2</v>
      </c>
      <c r="O21" s="129" t="s">
        <v>482</v>
      </c>
      <c r="P21" s="670">
        <v>1</v>
      </c>
      <c r="Q21" s="225">
        <v>1</v>
      </c>
    </row>
    <row r="22" spans="1:17" ht="12.75" customHeight="1" x14ac:dyDescent="0.2">
      <c r="A22" s="782" t="s">
        <v>70</v>
      </c>
      <c r="B22" s="179">
        <v>40</v>
      </c>
      <c r="C22" s="221">
        <v>76</v>
      </c>
      <c r="D22" s="221">
        <v>1</v>
      </c>
      <c r="E22" s="221">
        <v>23</v>
      </c>
      <c r="F22" s="221">
        <v>0</v>
      </c>
      <c r="G22" s="221">
        <v>0</v>
      </c>
      <c r="H22" s="221">
        <v>0</v>
      </c>
      <c r="I22" s="221">
        <v>0</v>
      </c>
      <c r="J22" s="221">
        <v>13</v>
      </c>
      <c r="K22" s="221">
        <v>10</v>
      </c>
      <c r="L22" s="221">
        <v>4</v>
      </c>
      <c r="M22" s="221">
        <v>2</v>
      </c>
      <c r="N22" s="221">
        <v>4</v>
      </c>
      <c r="O22" s="179">
        <v>0</v>
      </c>
      <c r="P22" s="669">
        <v>129</v>
      </c>
      <c r="Q22" s="222">
        <v>129</v>
      </c>
    </row>
    <row r="23" spans="1:17" ht="12.75" customHeight="1" x14ac:dyDescent="0.2">
      <c r="A23" s="782"/>
      <c r="B23" s="129">
        <v>0.31008000000000002</v>
      </c>
      <c r="C23" s="223">
        <v>0.58914999999999995</v>
      </c>
      <c r="D23" s="223">
        <v>7.7499999999999999E-3</v>
      </c>
      <c r="E23" s="223">
        <v>0.17829</v>
      </c>
      <c r="F23" s="223" t="s">
        <v>482</v>
      </c>
      <c r="G23" s="223" t="s">
        <v>482</v>
      </c>
      <c r="H23" s="223" t="s">
        <v>482</v>
      </c>
      <c r="I23" s="223" t="s">
        <v>482</v>
      </c>
      <c r="J23" s="223">
        <v>0.10077999999999999</v>
      </c>
      <c r="K23" s="223">
        <v>7.7520000000000006E-2</v>
      </c>
      <c r="L23" s="223">
        <v>3.1009999999999999E-2</v>
      </c>
      <c r="M23" s="223">
        <v>1.55E-2</v>
      </c>
      <c r="N23" s="223">
        <v>3.1009999999999999E-2</v>
      </c>
      <c r="O23" s="129" t="s">
        <v>482</v>
      </c>
      <c r="P23" s="670">
        <v>1</v>
      </c>
      <c r="Q23" s="225">
        <v>1</v>
      </c>
    </row>
    <row r="24" spans="1:17" ht="12.75" customHeight="1" x14ac:dyDescent="0.2">
      <c r="A24" s="782" t="s">
        <v>71</v>
      </c>
      <c r="B24" s="179">
        <v>8</v>
      </c>
      <c r="C24" s="221">
        <v>0</v>
      </c>
      <c r="D24" s="221">
        <v>0</v>
      </c>
      <c r="E24" s="221">
        <v>31</v>
      </c>
      <c r="F24" s="221">
        <v>0</v>
      </c>
      <c r="G24" s="221">
        <v>0</v>
      </c>
      <c r="H24" s="221">
        <v>0</v>
      </c>
      <c r="I24" s="221">
        <v>0</v>
      </c>
      <c r="J24" s="221">
        <v>0</v>
      </c>
      <c r="K24" s="221">
        <v>0</v>
      </c>
      <c r="L24" s="221">
        <v>0</v>
      </c>
      <c r="M24" s="221">
        <v>0</v>
      </c>
      <c r="N24" s="221">
        <v>4</v>
      </c>
      <c r="O24" s="179">
        <v>24</v>
      </c>
      <c r="P24" s="669">
        <v>34</v>
      </c>
      <c r="Q24" s="222">
        <v>35</v>
      </c>
    </row>
    <row r="25" spans="1:17" ht="12.75" customHeight="1" x14ac:dyDescent="0.2">
      <c r="A25" s="782"/>
      <c r="B25" s="129">
        <v>0.13558999999999999</v>
      </c>
      <c r="C25" s="223" t="s">
        <v>482</v>
      </c>
      <c r="D25" s="223" t="s">
        <v>482</v>
      </c>
      <c r="E25" s="223">
        <v>0.52542</v>
      </c>
      <c r="F25" s="223" t="s">
        <v>482</v>
      </c>
      <c r="G25" s="223" t="s">
        <v>482</v>
      </c>
      <c r="H25" s="223" t="s">
        <v>482</v>
      </c>
      <c r="I25" s="223" t="s">
        <v>482</v>
      </c>
      <c r="J25" s="223" t="s">
        <v>482</v>
      </c>
      <c r="K25" s="223" t="s">
        <v>482</v>
      </c>
      <c r="L25" s="223" t="s">
        <v>482</v>
      </c>
      <c r="M25" s="223" t="s">
        <v>482</v>
      </c>
      <c r="N25" s="223">
        <v>6.7799999999999999E-2</v>
      </c>
      <c r="O25" s="129">
        <v>0.40677999999999997</v>
      </c>
      <c r="P25" s="670">
        <v>0.57626999999999995</v>
      </c>
      <c r="Q25" s="225">
        <v>0.59321999999999997</v>
      </c>
    </row>
    <row r="26" spans="1:17" ht="12.75" customHeight="1" x14ac:dyDescent="0.2">
      <c r="A26" s="782" t="s">
        <v>72</v>
      </c>
      <c r="B26" s="179">
        <v>11</v>
      </c>
      <c r="C26" s="221">
        <v>2</v>
      </c>
      <c r="D26" s="221">
        <v>0</v>
      </c>
      <c r="E26" s="221">
        <v>2</v>
      </c>
      <c r="F26" s="221">
        <v>0</v>
      </c>
      <c r="G26" s="221">
        <v>0</v>
      </c>
      <c r="H26" s="221">
        <v>0</v>
      </c>
      <c r="I26" s="221">
        <v>0</v>
      </c>
      <c r="J26" s="221">
        <v>1</v>
      </c>
      <c r="K26" s="221">
        <v>0</v>
      </c>
      <c r="L26" s="221">
        <v>0</v>
      </c>
      <c r="M26" s="221">
        <v>0</v>
      </c>
      <c r="N26" s="221">
        <v>0</v>
      </c>
      <c r="O26" s="179">
        <v>4</v>
      </c>
      <c r="P26" s="669">
        <v>12</v>
      </c>
      <c r="Q26" s="222">
        <v>12</v>
      </c>
    </row>
    <row r="27" spans="1:17" ht="12.75" customHeight="1" x14ac:dyDescent="0.2">
      <c r="A27" s="782"/>
      <c r="B27" s="129">
        <v>0.6875</v>
      </c>
      <c r="C27" s="223">
        <v>0.125</v>
      </c>
      <c r="D27" s="223" t="s">
        <v>482</v>
      </c>
      <c r="E27" s="223">
        <v>0.125</v>
      </c>
      <c r="F27" s="223" t="s">
        <v>482</v>
      </c>
      <c r="G27" s="223" t="s">
        <v>482</v>
      </c>
      <c r="H27" s="223" t="s">
        <v>482</v>
      </c>
      <c r="I27" s="223" t="s">
        <v>482</v>
      </c>
      <c r="J27" s="223">
        <v>6.25E-2</v>
      </c>
      <c r="K27" s="223" t="s">
        <v>482</v>
      </c>
      <c r="L27" s="223" t="s">
        <v>482</v>
      </c>
      <c r="M27" s="223" t="s">
        <v>482</v>
      </c>
      <c r="N27" s="223" t="s">
        <v>482</v>
      </c>
      <c r="O27" s="129">
        <v>0.25</v>
      </c>
      <c r="P27" s="670">
        <v>0.75</v>
      </c>
      <c r="Q27" s="225">
        <v>0.75</v>
      </c>
    </row>
    <row r="28" spans="1:17" ht="12.75" customHeight="1" x14ac:dyDescent="0.2">
      <c r="A28" s="782" t="s">
        <v>73</v>
      </c>
      <c r="B28" s="179">
        <v>4</v>
      </c>
      <c r="C28" s="221">
        <v>2</v>
      </c>
      <c r="D28" s="221">
        <v>0</v>
      </c>
      <c r="E28" s="221">
        <v>5</v>
      </c>
      <c r="F28" s="221">
        <v>0</v>
      </c>
      <c r="G28" s="221">
        <v>8</v>
      </c>
      <c r="H28" s="221">
        <v>0</v>
      </c>
      <c r="I28" s="221">
        <v>0</v>
      </c>
      <c r="J28" s="221">
        <v>0</v>
      </c>
      <c r="K28" s="221">
        <v>0</v>
      </c>
      <c r="L28" s="221">
        <v>0</v>
      </c>
      <c r="M28" s="221">
        <v>0</v>
      </c>
      <c r="N28" s="221">
        <v>0</v>
      </c>
      <c r="O28" s="179">
        <v>0</v>
      </c>
      <c r="P28" s="669">
        <v>15</v>
      </c>
      <c r="Q28" s="222">
        <v>15</v>
      </c>
    </row>
    <row r="29" spans="1:17" ht="12.75" customHeight="1" x14ac:dyDescent="0.2">
      <c r="A29" s="782"/>
      <c r="B29" s="129">
        <v>0.26667000000000002</v>
      </c>
      <c r="C29" s="223">
        <v>0.13333</v>
      </c>
      <c r="D29" s="223" t="s">
        <v>482</v>
      </c>
      <c r="E29" s="223">
        <v>0.33333000000000002</v>
      </c>
      <c r="F29" s="223" t="s">
        <v>482</v>
      </c>
      <c r="G29" s="223">
        <v>0.53332999999999997</v>
      </c>
      <c r="H29" s="223" t="s">
        <v>482</v>
      </c>
      <c r="I29" s="223" t="s">
        <v>482</v>
      </c>
      <c r="J29" s="223" t="s">
        <v>482</v>
      </c>
      <c r="K29" s="223" t="s">
        <v>482</v>
      </c>
      <c r="L29" s="223" t="s">
        <v>482</v>
      </c>
      <c r="M29" s="223" t="s">
        <v>482</v>
      </c>
      <c r="N29" s="223" t="s">
        <v>482</v>
      </c>
      <c r="O29" s="129" t="s">
        <v>482</v>
      </c>
      <c r="P29" s="670">
        <v>1</v>
      </c>
      <c r="Q29" s="225">
        <v>1</v>
      </c>
    </row>
    <row r="30" spans="1:17" ht="12.75" customHeight="1" x14ac:dyDescent="0.2">
      <c r="A30" s="782" t="s">
        <v>74</v>
      </c>
      <c r="B30" s="179">
        <v>4</v>
      </c>
      <c r="C30" s="221">
        <v>9</v>
      </c>
      <c r="D30" s="221">
        <v>0</v>
      </c>
      <c r="E30" s="221">
        <v>1</v>
      </c>
      <c r="F30" s="221">
        <v>0</v>
      </c>
      <c r="G30" s="221">
        <v>0</v>
      </c>
      <c r="H30" s="221">
        <v>0</v>
      </c>
      <c r="I30" s="221">
        <v>0</v>
      </c>
      <c r="J30" s="221">
        <v>0</v>
      </c>
      <c r="K30" s="221">
        <v>0</v>
      </c>
      <c r="L30" s="221">
        <v>0</v>
      </c>
      <c r="M30" s="221">
        <v>0</v>
      </c>
      <c r="N30" s="221">
        <v>1</v>
      </c>
      <c r="O30" s="179">
        <v>0</v>
      </c>
      <c r="P30" s="669">
        <v>13</v>
      </c>
      <c r="Q30" s="222">
        <v>14</v>
      </c>
    </row>
    <row r="31" spans="1:17" ht="12.75" customHeight="1" x14ac:dyDescent="0.2">
      <c r="A31" s="782"/>
      <c r="B31" s="129">
        <v>0.28571000000000002</v>
      </c>
      <c r="C31" s="223">
        <v>0.64285999999999999</v>
      </c>
      <c r="D31" s="223" t="s">
        <v>482</v>
      </c>
      <c r="E31" s="223">
        <v>7.1429999999999993E-2</v>
      </c>
      <c r="F31" s="223" t="s">
        <v>482</v>
      </c>
      <c r="G31" s="223" t="s">
        <v>482</v>
      </c>
      <c r="H31" s="223" t="s">
        <v>482</v>
      </c>
      <c r="I31" s="223" t="s">
        <v>482</v>
      </c>
      <c r="J31" s="223" t="s">
        <v>482</v>
      </c>
      <c r="K31" s="223" t="s">
        <v>482</v>
      </c>
      <c r="L31" s="223" t="s">
        <v>482</v>
      </c>
      <c r="M31" s="223" t="s">
        <v>482</v>
      </c>
      <c r="N31" s="223">
        <v>7.1429999999999993E-2</v>
      </c>
      <c r="O31" s="129" t="s">
        <v>482</v>
      </c>
      <c r="P31" s="670">
        <v>0.92857000000000001</v>
      </c>
      <c r="Q31" s="225">
        <v>1</v>
      </c>
    </row>
    <row r="32" spans="1:17" ht="12.75" customHeight="1" x14ac:dyDescent="0.2">
      <c r="A32" s="782" t="s">
        <v>75</v>
      </c>
      <c r="B32" s="179">
        <v>25</v>
      </c>
      <c r="C32" s="221">
        <v>0</v>
      </c>
      <c r="D32" s="221">
        <v>0</v>
      </c>
      <c r="E32" s="221">
        <v>3</v>
      </c>
      <c r="F32" s="221">
        <v>26</v>
      </c>
      <c r="G32" s="221">
        <v>0</v>
      </c>
      <c r="H32" s="221">
        <v>0</v>
      </c>
      <c r="I32" s="221">
        <v>0</v>
      </c>
      <c r="J32" s="221">
        <v>14</v>
      </c>
      <c r="K32" s="221">
        <v>1</v>
      </c>
      <c r="L32" s="221">
        <v>0</v>
      </c>
      <c r="M32" s="221">
        <v>0</v>
      </c>
      <c r="N32" s="221">
        <v>9</v>
      </c>
      <c r="O32" s="179">
        <v>77</v>
      </c>
      <c r="P32" s="669">
        <v>47</v>
      </c>
      <c r="Q32" s="222">
        <v>54</v>
      </c>
    </row>
    <row r="33" spans="1:17" ht="12.75" customHeight="1" x14ac:dyDescent="0.2">
      <c r="A33" s="782"/>
      <c r="B33" s="129">
        <v>0.19084000000000001</v>
      </c>
      <c r="C33" s="223" t="s">
        <v>482</v>
      </c>
      <c r="D33" s="223" t="s">
        <v>482</v>
      </c>
      <c r="E33" s="223">
        <v>2.29E-2</v>
      </c>
      <c r="F33" s="223">
        <v>0.19847000000000001</v>
      </c>
      <c r="G33" s="223" t="s">
        <v>482</v>
      </c>
      <c r="H33" s="223" t="s">
        <v>482</v>
      </c>
      <c r="I33" s="223" t="s">
        <v>482</v>
      </c>
      <c r="J33" s="223">
        <v>0.10687000000000001</v>
      </c>
      <c r="K33" s="223">
        <v>7.6299999999999996E-3</v>
      </c>
      <c r="L33" s="223" t="s">
        <v>482</v>
      </c>
      <c r="M33" s="223" t="s">
        <v>482</v>
      </c>
      <c r="N33" s="223">
        <v>6.8699999999999997E-2</v>
      </c>
      <c r="O33" s="129">
        <v>0.58779000000000003</v>
      </c>
      <c r="P33" s="670">
        <v>0.35877999999999999</v>
      </c>
      <c r="Q33" s="225">
        <v>0.41221000000000002</v>
      </c>
    </row>
    <row r="34" spans="1:17" ht="12.75" customHeight="1" x14ac:dyDescent="0.2">
      <c r="A34" s="783" t="s">
        <v>76</v>
      </c>
      <c r="B34" s="179">
        <v>1</v>
      </c>
      <c r="C34" s="221">
        <v>0</v>
      </c>
      <c r="D34" s="221">
        <v>0</v>
      </c>
      <c r="E34" s="221">
        <v>4</v>
      </c>
      <c r="F34" s="221">
        <v>0</v>
      </c>
      <c r="G34" s="221">
        <v>0</v>
      </c>
      <c r="H34" s="221">
        <v>0</v>
      </c>
      <c r="I34" s="221">
        <v>18</v>
      </c>
      <c r="J34" s="221">
        <v>1</v>
      </c>
      <c r="K34" s="221">
        <v>0</v>
      </c>
      <c r="L34" s="221">
        <v>0</v>
      </c>
      <c r="M34" s="221">
        <v>0</v>
      </c>
      <c r="N34" s="221">
        <v>2</v>
      </c>
      <c r="O34" s="179">
        <v>0</v>
      </c>
      <c r="P34" s="669">
        <v>22</v>
      </c>
      <c r="Q34" s="222">
        <v>22</v>
      </c>
    </row>
    <row r="35" spans="1:17" ht="12.75" customHeight="1" x14ac:dyDescent="0.2">
      <c r="A35" s="784"/>
      <c r="B35" s="144">
        <v>4.5449999999999997E-2</v>
      </c>
      <c r="C35" s="227" t="s">
        <v>482</v>
      </c>
      <c r="D35" s="227" t="s">
        <v>482</v>
      </c>
      <c r="E35" s="227">
        <v>0.18182000000000001</v>
      </c>
      <c r="F35" s="227" t="s">
        <v>482</v>
      </c>
      <c r="G35" s="227" t="s">
        <v>482</v>
      </c>
      <c r="H35" s="227" t="s">
        <v>482</v>
      </c>
      <c r="I35" s="227">
        <v>0.81818000000000002</v>
      </c>
      <c r="J35" s="227">
        <v>4.5449999999999997E-2</v>
      </c>
      <c r="K35" s="227" t="s">
        <v>482</v>
      </c>
      <c r="L35" s="227" t="s">
        <v>482</v>
      </c>
      <c r="M35" s="227" t="s">
        <v>482</v>
      </c>
      <c r="N35" s="227">
        <v>9.0910000000000005E-2</v>
      </c>
      <c r="O35" s="144" t="s">
        <v>482</v>
      </c>
      <c r="P35" s="671">
        <v>1</v>
      </c>
      <c r="Q35" s="146">
        <v>1</v>
      </c>
    </row>
    <row r="36" spans="1:17" x14ac:dyDescent="0.2">
      <c r="A36" s="833" t="s">
        <v>85</v>
      </c>
      <c r="B36" s="181">
        <v>249</v>
      </c>
      <c r="C36" s="224">
        <v>114</v>
      </c>
      <c r="D36" s="224">
        <v>142</v>
      </c>
      <c r="E36" s="224">
        <v>111</v>
      </c>
      <c r="F36" s="224">
        <v>113</v>
      </c>
      <c r="G36" s="224">
        <v>8</v>
      </c>
      <c r="H36" s="224">
        <v>0</v>
      </c>
      <c r="I36" s="224">
        <v>18</v>
      </c>
      <c r="J36" s="224">
        <v>60</v>
      </c>
      <c r="K36" s="224">
        <v>16</v>
      </c>
      <c r="L36" s="224">
        <v>5</v>
      </c>
      <c r="M36" s="224">
        <v>25</v>
      </c>
      <c r="N36" s="224">
        <v>34</v>
      </c>
      <c r="O36" s="182">
        <v>112</v>
      </c>
      <c r="P36" s="672">
        <v>696</v>
      </c>
      <c r="Q36" s="228">
        <v>709</v>
      </c>
    </row>
    <row r="37" spans="1:17" ht="13.5" thickBot="1" x14ac:dyDescent="0.25">
      <c r="A37" s="834"/>
      <c r="B37" s="348">
        <v>0.30329</v>
      </c>
      <c r="C37" s="395">
        <v>0.13886000000000001</v>
      </c>
      <c r="D37" s="395">
        <v>0.17296</v>
      </c>
      <c r="E37" s="395">
        <v>0.13519999999999999</v>
      </c>
      <c r="F37" s="395">
        <v>0.13764000000000001</v>
      </c>
      <c r="G37" s="395">
        <v>9.7400000000000004E-3</v>
      </c>
      <c r="H37" s="395" t="s">
        <v>482</v>
      </c>
      <c r="I37" s="395">
        <v>2.1919999999999999E-2</v>
      </c>
      <c r="J37" s="395">
        <v>7.3080000000000006E-2</v>
      </c>
      <c r="K37" s="395">
        <v>1.949E-2</v>
      </c>
      <c r="L37" s="395">
        <v>6.0899999999999999E-3</v>
      </c>
      <c r="M37" s="395">
        <v>3.0450000000000001E-2</v>
      </c>
      <c r="N37" s="395">
        <v>4.1410000000000002E-2</v>
      </c>
      <c r="O37" s="348">
        <v>0.13642000000000001</v>
      </c>
      <c r="P37" s="673">
        <v>0.84775</v>
      </c>
      <c r="Q37" s="351">
        <v>0.86358000000000001</v>
      </c>
    </row>
    <row r="38" spans="1:17" s="397" customFormat="1" x14ac:dyDescent="0.2"/>
    <row r="39" spans="1:17" s="526" customFormat="1" ht="11.25" x14ac:dyDescent="0.2">
      <c r="A39" s="526" t="str">
        <f>"Anmerkungen. Datengrundlage: Volkshochschul-Statistik "&amp;Hilfswerte!B1&amp;"; Basis: "&amp;Tabelle1!$C$36&amp;" vhs."</f>
        <v>Anmerkungen. Datengrundlage: Volkshochschul-Statistik 2024; Basis: 821 vhs.</v>
      </c>
    </row>
    <row r="40" spans="1:17" s="397" customFormat="1" x14ac:dyDescent="0.2"/>
    <row r="41" spans="1:17" s="397" customFormat="1" x14ac:dyDescent="0.2">
      <c r="A41" s="534" t="str">
        <f>Tabelle1!$A$41</f>
        <v>Datengrundlage: Deutsches Institut für Erwachsenenbildung DIE (2025). „Basisdaten Volkshochschul-Statistik (seit 2018)“</v>
      </c>
      <c r="B41" s="536"/>
      <c r="C41" s="536"/>
      <c r="D41" s="536"/>
      <c r="E41" s="536"/>
      <c r="F41" s="536"/>
      <c r="G41" s="536"/>
      <c r="H41" s="536"/>
      <c r="I41" s="536"/>
    </row>
    <row r="42" spans="1:17" s="397" customFormat="1" x14ac:dyDescent="0.2">
      <c r="A42" s="534" t="str">
        <f>Tabelle1!$A$42</f>
        <v xml:space="preserve">(ZA6276; Version 2.0.0) [Data set]. GESIS, Köln. </v>
      </c>
      <c r="B42" s="532"/>
      <c r="C42" s="532"/>
      <c r="D42" s="532"/>
      <c r="E42" s="762" t="s">
        <v>473</v>
      </c>
      <c r="F42" s="762"/>
      <c r="G42" s="762"/>
      <c r="H42" s="532"/>
      <c r="I42" s="532"/>
    </row>
    <row r="43" spans="1:17" s="397" customFormat="1" x14ac:dyDescent="0.2">
      <c r="A43" s="536"/>
      <c r="B43" s="536"/>
      <c r="C43" s="536"/>
      <c r="D43" s="536"/>
      <c r="E43" s="536"/>
      <c r="F43" s="536"/>
      <c r="G43" s="536"/>
      <c r="H43" s="536"/>
      <c r="I43" s="536"/>
    </row>
    <row r="44" spans="1:17" s="397" customFormat="1" x14ac:dyDescent="0.2">
      <c r="A44" s="666" t="str">
        <f>Tabelle1!$A$44</f>
        <v>Die Tabellen stehen unter der Lizenz CC BY-SA DEED 4.0.</v>
      </c>
      <c r="B44" s="536"/>
      <c r="C44" s="536"/>
      <c r="D44" s="536"/>
      <c r="E44" s="536"/>
      <c r="F44" s="536"/>
      <c r="G44" s="536"/>
      <c r="H44" s="536"/>
      <c r="I44" s="536"/>
    </row>
  </sheetData>
  <mergeCells count="22">
    <mergeCell ref="E42:G42"/>
    <mergeCell ref="A6:A7"/>
    <mergeCell ref="A8:A9"/>
    <mergeCell ref="A10:A11"/>
    <mergeCell ref="A1:Q1"/>
    <mergeCell ref="A2:A3"/>
    <mergeCell ref="B2:O2"/>
    <mergeCell ref="P2:Q2"/>
    <mergeCell ref="A4:A5"/>
    <mergeCell ref="A14:A15"/>
    <mergeCell ref="A16:A17"/>
    <mergeCell ref="A32:A33"/>
    <mergeCell ref="A34:A35"/>
    <mergeCell ref="A12:A13"/>
    <mergeCell ref="A28:A29"/>
    <mergeCell ref="A18:A19"/>
    <mergeCell ref="A36:A37"/>
    <mergeCell ref="A20:A21"/>
    <mergeCell ref="A22:A23"/>
    <mergeCell ref="A24:A25"/>
    <mergeCell ref="A26:A27"/>
    <mergeCell ref="A30:A31"/>
  </mergeCells>
  <conditionalFormatting sqref="A5 A7 A9 A11 A13 A15 A17 A19 A21 A23 A25 A27 A29 A31 A33 A35">
    <cfRule type="cellIs" dxfId="519" priority="34" stopIfTrue="1" operator="equal">
      <formula>1</formula>
    </cfRule>
  </conditionalFormatting>
  <conditionalFormatting sqref="A5 A7:Q7 A9 A11 A13 A15 A17 A19 A21 A23 A25 A27 A29 A31 A33 A35">
    <cfRule type="cellIs" dxfId="518" priority="35" stopIfTrue="1" operator="lessThan">
      <formula>0.0005</formula>
    </cfRule>
  </conditionalFormatting>
  <conditionalFormatting sqref="A4:Q4">
    <cfRule type="cellIs" dxfId="517" priority="32" stopIfTrue="1" operator="equal">
      <formula>0</formula>
    </cfRule>
  </conditionalFormatting>
  <conditionalFormatting sqref="A8:Q8">
    <cfRule type="cellIs" dxfId="516" priority="29" stopIfTrue="1" operator="equal">
      <formula>0</formula>
    </cfRule>
  </conditionalFormatting>
  <conditionalFormatting sqref="A10:Q10">
    <cfRule type="cellIs" dxfId="515" priority="27" stopIfTrue="1" operator="equal">
      <formula>0</formula>
    </cfRule>
  </conditionalFormatting>
  <conditionalFormatting sqref="A12:Q12">
    <cfRule type="cellIs" dxfId="514" priority="25" stopIfTrue="1" operator="equal">
      <formula>0</formula>
    </cfRule>
  </conditionalFormatting>
  <conditionalFormatting sqref="A14:Q14">
    <cfRule type="cellIs" dxfId="513" priority="23" stopIfTrue="1" operator="equal">
      <formula>0</formula>
    </cfRule>
  </conditionalFormatting>
  <conditionalFormatting sqref="A16:Q16">
    <cfRule type="cellIs" dxfId="512" priority="21" stopIfTrue="1" operator="equal">
      <formula>0</formula>
    </cfRule>
  </conditionalFormatting>
  <conditionalFormatting sqref="A18:Q18">
    <cfRule type="cellIs" dxfId="511" priority="19" stopIfTrue="1" operator="equal">
      <formula>0</formula>
    </cfRule>
  </conditionalFormatting>
  <conditionalFormatting sqref="A20:Q20">
    <cfRule type="cellIs" dxfId="510" priority="17" stopIfTrue="1" operator="equal">
      <formula>0</formula>
    </cfRule>
  </conditionalFormatting>
  <conditionalFormatting sqref="A22:Q22">
    <cfRule type="cellIs" dxfId="509" priority="15" stopIfTrue="1" operator="equal">
      <formula>0</formula>
    </cfRule>
  </conditionalFormatting>
  <conditionalFormatting sqref="A24:Q24">
    <cfRule type="cellIs" dxfId="508" priority="13" stopIfTrue="1" operator="equal">
      <formula>0</formula>
    </cfRule>
  </conditionalFormatting>
  <conditionalFormatting sqref="A26:Q26">
    <cfRule type="cellIs" dxfId="507" priority="11" stopIfTrue="1" operator="equal">
      <formula>0</formula>
    </cfRule>
  </conditionalFormatting>
  <conditionalFormatting sqref="A28:Q28">
    <cfRule type="cellIs" dxfId="506" priority="9" stopIfTrue="1" operator="equal">
      <formula>0</formula>
    </cfRule>
  </conditionalFormatting>
  <conditionalFormatting sqref="A30:Q30">
    <cfRule type="cellIs" dxfId="505" priority="7" stopIfTrue="1" operator="equal">
      <formula>0</formula>
    </cfRule>
  </conditionalFormatting>
  <conditionalFormatting sqref="A32:Q32">
    <cfRule type="cellIs" dxfId="504" priority="5" stopIfTrue="1" operator="equal">
      <formula>0</formula>
    </cfRule>
  </conditionalFormatting>
  <conditionalFormatting sqref="A34:Q34">
    <cfRule type="cellIs" dxfId="503" priority="3" stopIfTrue="1" operator="equal">
      <formula>0</formula>
    </cfRule>
  </conditionalFormatting>
  <conditionalFormatting sqref="A36:Q36">
    <cfRule type="cellIs" dxfId="502" priority="1" stopIfTrue="1" operator="equal">
      <formula>0</formula>
    </cfRule>
  </conditionalFormatting>
  <conditionalFormatting sqref="A37:Q37">
    <cfRule type="cellIs" dxfId="501" priority="2" stopIfTrue="1" operator="lessThan">
      <formula>0.0005</formula>
    </cfRule>
  </conditionalFormatting>
  <conditionalFormatting sqref="B5:Q5">
    <cfRule type="cellIs" dxfId="500" priority="33" stopIfTrue="1" operator="lessThan">
      <formula>0.0005</formula>
    </cfRule>
  </conditionalFormatting>
  <conditionalFormatting sqref="B6:Q6">
    <cfRule type="cellIs" dxfId="499" priority="31" stopIfTrue="1" operator="equal">
      <formula>0</formula>
    </cfRule>
  </conditionalFormatting>
  <conditionalFormatting sqref="B9:Q9">
    <cfRule type="cellIs" dxfId="498" priority="30" stopIfTrue="1" operator="lessThan">
      <formula>0.0005</formula>
    </cfRule>
  </conditionalFormatting>
  <conditionalFormatting sqref="B11:Q11">
    <cfRule type="cellIs" dxfId="497" priority="28" stopIfTrue="1" operator="lessThan">
      <formula>0.0005</formula>
    </cfRule>
  </conditionalFormatting>
  <conditionalFormatting sqref="B13:Q13">
    <cfRule type="cellIs" dxfId="496" priority="26" stopIfTrue="1" operator="lessThan">
      <formula>0.0005</formula>
    </cfRule>
  </conditionalFormatting>
  <conditionalFormatting sqref="B15:Q15">
    <cfRule type="cellIs" dxfId="495" priority="24" stopIfTrue="1" operator="lessThan">
      <formula>0.0005</formula>
    </cfRule>
  </conditionalFormatting>
  <conditionalFormatting sqref="B17:Q17">
    <cfRule type="cellIs" dxfId="494" priority="22" stopIfTrue="1" operator="lessThan">
      <formula>0.0005</formula>
    </cfRule>
  </conditionalFormatting>
  <conditionalFormatting sqref="B19:Q19">
    <cfRule type="cellIs" dxfId="493" priority="20" stopIfTrue="1" operator="lessThan">
      <formula>0.0005</formula>
    </cfRule>
  </conditionalFormatting>
  <conditionalFormatting sqref="B21:Q21">
    <cfRule type="cellIs" dxfId="492" priority="18" stopIfTrue="1" operator="lessThan">
      <formula>0.0005</formula>
    </cfRule>
  </conditionalFormatting>
  <conditionalFormatting sqref="B23:Q23">
    <cfRule type="cellIs" dxfId="491" priority="16" stopIfTrue="1" operator="lessThan">
      <formula>0.0005</formula>
    </cfRule>
  </conditionalFormatting>
  <conditionalFormatting sqref="B25:Q25">
    <cfRule type="cellIs" dxfId="490" priority="14" stopIfTrue="1" operator="lessThan">
      <formula>0.0005</formula>
    </cfRule>
  </conditionalFormatting>
  <conditionalFormatting sqref="B27:Q27">
    <cfRule type="cellIs" dxfId="489" priority="12" stopIfTrue="1" operator="lessThan">
      <formula>0.0005</formula>
    </cfRule>
  </conditionalFormatting>
  <conditionalFormatting sqref="B29:Q29">
    <cfRule type="cellIs" dxfId="488" priority="10" stopIfTrue="1" operator="lessThan">
      <formula>0.0005</formula>
    </cfRule>
  </conditionalFormatting>
  <conditionalFormatting sqref="B31:Q31">
    <cfRule type="cellIs" dxfId="487" priority="8" stopIfTrue="1" operator="lessThan">
      <formula>0.0005</formula>
    </cfRule>
  </conditionalFormatting>
  <conditionalFormatting sqref="B33:Q33">
    <cfRule type="cellIs" dxfId="486" priority="6" stopIfTrue="1" operator="lessThan">
      <formula>0.0005</formula>
    </cfRule>
  </conditionalFormatting>
  <conditionalFormatting sqref="B35:Q35">
    <cfRule type="cellIs" dxfId="485" priority="4" stopIfTrue="1" operator="lessThan">
      <formula>0.0005</formula>
    </cfRule>
  </conditionalFormatting>
  <hyperlinks>
    <hyperlink ref="A44" r:id="rId1" display="Publikation und Tabellen stehen unter der Lizenz CC BY-SA DEED 4.0." xr:uid="{EE337C13-157A-4A12-8F37-28108D00CFBB}"/>
    <hyperlink ref="E42" r:id="rId2" xr:uid="{B37C3218-51D7-4142-8B8C-DDC0098FBCDD}"/>
    <hyperlink ref="E42:G42" r:id="rId3" display="http://dx.doi.org/10.4232/1.14582 " xr:uid="{83A2698B-2B09-4BC3-8713-732337436FF7}"/>
  </hyperlinks>
  <pageMargins left="0.7" right="0.7" top="0.78740157499999996" bottom="0.78740157499999996" header="0.3" footer="0.3"/>
  <pageSetup paperSize="9" scale="70" orientation="landscape" r:id="rId4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EC3256-1545-42D6-A0FD-181E5BA83293}">
  <dimension ref="A1:AE49"/>
  <sheetViews>
    <sheetView view="pageBreakPreview" zoomScaleNormal="100" zoomScaleSheetLayoutView="100" workbookViewId="0">
      <selection sqref="A1:M1"/>
    </sheetView>
  </sheetViews>
  <sheetFormatPr baseColWidth="10" defaultRowHeight="12.75" x14ac:dyDescent="0.2"/>
  <cols>
    <col min="1" max="1" width="14.140625" style="20" customWidth="1"/>
    <col min="2" max="3" width="9.7109375" style="20" customWidth="1"/>
    <col min="4" max="4" width="8.7109375" style="20" customWidth="1"/>
    <col min="5" max="6" width="9.7109375" style="20" customWidth="1"/>
    <col min="7" max="7" width="8.5703125" style="20" customWidth="1"/>
    <col min="8" max="9" width="9.7109375" style="20" customWidth="1"/>
    <col min="10" max="10" width="8.7109375" style="20" customWidth="1"/>
    <col min="11" max="12" width="9.7109375" style="20" customWidth="1"/>
    <col min="13" max="13" width="8.7109375" style="20" customWidth="1"/>
    <col min="14" max="15" width="9.7109375" style="20" customWidth="1"/>
    <col min="16" max="16" width="8.85546875" style="20" customWidth="1"/>
    <col min="17" max="18" width="9.7109375" style="20" customWidth="1"/>
    <col min="19" max="19" width="9" style="20" customWidth="1"/>
    <col min="20" max="21" width="9.7109375" style="20" customWidth="1"/>
    <col min="22" max="22" width="9" style="20" customWidth="1"/>
    <col min="23" max="24" width="9.7109375" style="20" customWidth="1"/>
    <col min="25" max="25" width="8.85546875" style="20" customWidth="1"/>
    <col min="26" max="26" width="9.7109375" style="20" customWidth="1"/>
    <col min="27" max="27" width="2.7109375" style="397" customWidth="1"/>
    <col min="28" max="28" width="8.7109375" style="20" customWidth="1"/>
    <col min="29" max="29" width="8" style="20" customWidth="1"/>
    <col min="30" max="16384" width="11.42578125" style="20"/>
  </cols>
  <sheetData>
    <row r="1" spans="1:31" s="19" customFormat="1" ht="39.950000000000003" customHeight="1" thickBot="1" x14ac:dyDescent="0.25">
      <c r="A1" s="785" t="str">
        <f>"Tabelle 8: Kurse, Unterrichtsstunden und Belegungen nach Ländern und Programmbereichen " &amp;Hilfswerte!B1&amp; " insgesamt"</f>
        <v>Tabelle 8: Kurse, Unterrichtsstunden und Belegungen nach Ländern und Programmbereichen 2024 insgesamt</v>
      </c>
      <c r="B1" s="785"/>
      <c r="C1" s="785"/>
      <c r="D1" s="785"/>
      <c r="E1" s="785"/>
      <c r="F1" s="785"/>
      <c r="G1" s="785"/>
      <c r="H1" s="785"/>
      <c r="I1" s="785"/>
      <c r="J1" s="785"/>
      <c r="K1" s="785"/>
      <c r="L1" s="785"/>
      <c r="M1" s="785"/>
      <c r="N1" s="785" t="str">
        <f>"noch Tabelle 8: Kurse, Unterrichtsstunden und  Belegungen nach Ländern und Programmbereichen " &amp;Hilfswerte!B1&amp; " insgesamt"</f>
        <v>noch Tabelle 8: Kurse, Unterrichtsstunden und  Belegungen nach Ländern und Programmbereichen 2024 insgesamt</v>
      </c>
      <c r="O1" s="785"/>
      <c r="P1" s="785"/>
      <c r="Q1" s="785"/>
      <c r="R1" s="785"/>
      <c r="S1" s="785"/>
      <c r="T1" s="785"/>
      <c r="U1" s="785"/>
      <c r="V1" s="785"/>
      <c r="W1" s="785"/>
      <c r="X1" s="785"/>
      <c r="Y1" s="785"/>
      <c r="Z1" s="849"/>
      <c r="AA1" s="406"/>
      <c r="AB1" s="35"/>
      <c r="AC1" s="35"/>
    </row>
    <row r="2" spans="1:31" s="19" customFormat="1" ht="18" customHeight="1" x14ac:dyDescent="0.2">
      <c r="A2" s="801" t="s">
        <v>12</v>
      </c>
      <c r="B2" s="795" t="s">
        <v>24</v>
      </c>
      <c r="C2" s="796"/>
      <c r="D2" s="796"/>
      <c r="E2" s="859" t="s">
        <v>54</v>
      </c>
      <c r="F2" s="793"/>
      <c r="G2" s="793"/>
      <c r="H2" s="793"/>
      <c r="I2" s="793"/>
      <c r="J2" s="793"/>
      <c r="K2" s="793"/>
      <c r="L2" s="793"/>
      <c r="M2" s="862"/>
      <c r="N2" s="795" t="s">
        <v>54</v>
      </c>
      <c r="O2" s="796"/>
      <c r="P2" s="796"/>
      <c r="Q2" s="796"/>
      <c r="R2" s="796"/>
      <c r="S2" s="796"/>
      <c r="T2" s="796"/>
      <c r="U2" s="796"/>
      <c r="V2" s="796"/>
      <c r="W2" s="796"/>
      <c r="X2" s="796"/>
      <c r="Y2" s="863"/>
      <c r="Z2" s="680"/>
    </row>
    <row r="3" spans="1:31" s="40" customFormat="1" ht="41.25" customHeight="1" x14ac:dyDescent="0.2">
      <c r="A3" s="802"/>
      <c r="B3" s="850"/>
      <c r="C3" s="861"/>
      <c r="D3" s="861"/>
      <c r="E3" s="864" t="s">
        <v>1</v>
      </c>
      <c r="F3" s="790"/>
      <c r="G3" s="791"/>
      <c r="H3" s="864" t="s">
        <v>2</v>
      </c>
      <c r="I3" s="790"/>
      <c r="J3" s="791"/>
      <c r="K3" s="864" t="s">
        <v>19</v>
      </c>
      <c r="L3" s="790"/>
      <c r="M3" s="791"/>
      <c r="N3" s="845" t="s">
        <v>20</v>
      </c>
      <c r="O3" s="845"/>
      <c r="P3" s="845"/>
      <c r="Q3" s="845" t="s">
        <v>325</v>
      </c>
      <c r="R3" s="845"/>
      <c r="S3" s="845"/>
      <c r="T3" s="845" t="s">
        <v>38</v>
      </c>
      <c r="U3" s="845"/>
      <c r="V3" s="864"/>
      <c r="W3" s="864" t="s">
        <v>39</v>
      </c>
      <c r="X3" s="790"/>
      <c r="Y3" s="792"/>
      <c r="Z3" s="549"/>
      <c r="AA3" s="860"/>
      <c r="AB3" s="860"/>
      <c r="AC3" s="860"/>
      <c r="AD3" s="860"/>
      <c r="AE3" s="860"/>
    </row>
    <row r="4" spans="1:31" ht="22.5" x14ac:dyDescent="0.2">
      <c r="A4" s="803"/>
      <c r="B4" s="568" t="s">
        <v>16</v>
      </c>
      <c r="C4" s="568" t="s">
        <v>433</v>
      </c>
      <c r="D4" s="568" t="s">
        <v>18</v>
      </c>
      <c r="E4" s="568" t="s">
        <v>16</v>
      </c>
      <c r="F4" s="568" t="s">
        <v>433</v>
      </c>
      <c r="G4" s="566" t="s">
        <v>18</v>
      </c>
      <c r="H4" s="568" t="s">
        <v>16</v>
      </c>
      <c r="I4" s="568" t="s">
        <v>433</v>
      </c>
      <c r="J4" s="566" t="s">
        <v>18</v>
      </c>
      <c r="K4" s="568" t="s">
        <v>16</v>
      </c>
      <c r="L4" s="568" t="s">
        <v>433</v>
      </c>
      <c r="M4" s="566" t="s">
        <v>18</v>
      </c>
      <c r="N4" s="568" t="s">
        <v>16</v>
      </c>
      <c r="O4" s="568" t="s">
        <v>433</v>
      </c>
      <c r="P4" s="566" t="s">
        <v>18</v>
      </c>
      <c r="Q4" s="568" t="s">
        <v>16</v>
      </c>
      <c r="R4" s="568" t="s">
        <v>433</v>
      </c>
      <c r="S4" s="566" t="s">
        <v>18</v>
      </c>
      <c r="T4" s="568" t="s">
        <v>16</v>
      </c>
      <c r="U4" s="568" t="s">
        <v>433</v>
      </c>
      <c r="V4" s="568" t="s">
        <v>18</v>
      </c>
      <c r="W4" s="568" t="s">
        <v>16</v>
      </c>
      <c r="X4" s="568" t="s">
        <v>433</v>
      </c>
      <c r="Y4" s="570" t="s">
        <v>18</v>
      </c>
      <c r="Z4" s="397"/>
      <c r="AA4" s="860"/>
      <c r="AB4" s="860"/>
      <c r="AC4" s="860"/>
      <c r="AD4" s="860"/>
      <c r="AE4" s="860"/>
    </row>
    <row r="5" spans="1:31" s="21" customFormat="1" ht="12.75" customHeight="1" x14ac:dyDescent="0.2">
      <c r="A5" s="799" t="s">
        <v>61</v>
      </c>
      <c r="B5" s="179">
        <v>100178</v>
      </c>
      <c r="C5" s="179">
        <v>2677187</v>
      </c>
      <c r="D5" s="229">
        <v>1082181</v>
      </c>
      <c r="E5" s="179">
        <v>6951</v>
      </c>
      <c r="F5" s="179">
        <v>76327</v>
      </c>
      <c r="G5" s="229">
        <v>103304</v>
      </c>
      <c r="H5" s="179">
        <v>16615</v>
      </c>
      <c r="I5" s="179">
        <v>230341</v>
      </c>
      <c r="J5" s="229">
        <v>160469</v>
      </c>
      <c r="K5" s="179">
        <v>37846</v>
      </c>
      <c r="L5" s="179">
        <v>506348</v>
      </c>
      <c r="M5" s="229">
        <v>413705</v>
      </c>
      <c r="N5" s="179">
        <v>29926</v>
      </c>
      <c r="O5" s="179">
        <v>1582836</v>
      </c>
      <c r="P5" s="189">
        <v>334263</v>
      </c>
      <c r="Q5" s="179">
        <v>6293</v>
      </c>
      <c r="R5" s="179">
        <v>111193</v>
      </c>
      <c r="S5" s="189">
        <v>46520</v>
      </c>
      <c r="T5" s="179">
        <v>1865</v>
      </c>
      <c r="U5" s="179">
        <v>145617</v>
      </c>
      <c r="V5" s="189">
        <v>17982</v>
      </c>
      <c r="W5" s="179">
        <v>682</v>
      </c>
      <c r="X5" s="179">
        <v>24525</v>
      </c>
      <c r="Y5" s="222">
        <v>5938</v>
      </c>
      <c r="Z5" s="399"/>
      <c r="AA5" s="860"/>
      <c r="AB5" s="860"/>
      <c r="AC5" s="860"/>
      <c r="AD5" s="860"/>
      <c r="AE5" s="860"/>
    </row>
    <row r="6" spans="1:31" s="21" customFormat="1" ht="12.75" customHeight="1" x14ac:dyDescent="0.2">
      <c r="A6" s="782"/>
      <c r="B6" s="41">
        <v>1</v>
      </c>
      <c r="C6" s="42">
        <v>1</v>
      </c>
      <c r="D6" s="42">
        <v>1</v>
      </c>
      <c r="E6" s="43">
        <v>6.9389999999999993E-2</v>
      </c>
      <c r="F6" s="39">
        <v>2.8510000000000001E-2</v>
      </c>
      <c r="G6" s="44">
        <v>9.5460000000000003E-2</v>
      </c>
      <c r="H6" s="43">
        <v>0.16585</v>
      </c>
      <c r="I6" s="39">
        <v>8.6040000000000005E-2</v>
      </c>
      <c r="J6" s="44">
        <v>0.14828</v>
      </c>
      <c r="K6" s="43">
        <v>0.37779000000000001</v>
      </c>
      <c r="L6" s="39">
        <v>0.18912999999999999</v>
      </c>
      <c r="M6" s="44">
        <v>0.38229000000000002</v>
      </c>
      <c r="N6" s="43">
        <v>0.29873</v>
      </c>
      <c r="O6" s="39">
        <v>0.59123000000000003</v>
      </c>
      <c r="P6" s="39">
        <v>0.30887999999999999</v>
      </c>
      <c r="Q6" s="43">
        <v>6.2820000000000001E-2</v>
      </c>
      <c r="R6" s="39">
        <v>4.1529999999999997E-2</v>
      </c>
      <c r="S6" s="44">
        <v>4.299E-2</v>
      </c>
      <c r="T6" s="43">
        <v>1.8620000000000001E-2</v>
      </c>
      <c r="U6" s="39">
        <v>5.4390000000000001E-2</v>
      </c>
      <c r="V6" s="44">
        <v>1.6619999999999999E-2</v>
      </c>
      <c r="W6" s="43">
        <v>6.8100000000000001E-3</v>
      </c>
      <c r="X6" s="39">
        <v>9.1599999999999997E-3</v>
      </c>
      <c r="Y6" s="47">
        <v>5.4900000000000001E-3</v>
      </c>
      <c r="Z6" s="399"/>
      <c r="AA6" s="860"/>
      <c r="AB6" s="860"/>
      <c r="AC6" s="860"/>
      <c r="AD6" s="860"/>
      <c r="AE6" s="860"/>
    </row>
    <row r="7" spans="1:31" s="21" customFormat="1" ht="12.75" customHeight="1" x14ac:dyDescent="0.2">
      <c r="A7" s="782" t="s">
        <v>62</v>
      </c>
      <c r="B7" s="179">
        <v>113795</v>
      </c>
      <c r="C7" s="179">
        <v>2546474</v>
      </c>
      <c r="D7" s="189">
        <v>1245976</v>
      </c>
      <c r="E7" s="179">
        <v>8304</v>
      </c>
      <c r="F7" s="179">
        <v>75908</v>
      </c>
      <c r="G7" s="189">
        <v>138689</v>
      </c>
      <c r="H7" s="179">
        <v>21129</v>
      </c>
      <c r="I7" s="179">
        <v>288332</v>
      </c>
      <c r="J7" s="189">
        <v>209663</v>
      </c>
      <c r="K7" s="179">
        <v>47743</v>
      </c>
      <c r="L7" s="179">
        <v>631944</v>
      </c>
      <c r="M7" s="189">
        <v>544549</v>
      </c>
      <c r="N7" s="179">
        <v>30132</v>
      </c>
      <c r="O7" s="179">
        <v>1327712</v>
      </c>
      <c r="P7" s="189">
        <v>303672</v>
      </c>
      <c r="Q7" s="179">
        <v>4653</v>
      </c>
      <c r="R7" s="179">
        <v>96522</v>
      </c>
      <c r="S7" s="189">
        <v>29623</v>
      </c>
      <c r="T7" s="179">
        <v>865</v>
      </c>
      <c r="U7" s="179">
        <v>67024</v>
      </c>
      <c r="V7" s="189">
        <v>8516</v>
      </c>
      <c r="W7" s="179">
        <v>969</v>
      </c>
      <c r="X7" s="179">
        <v>59032</v>
      </c>
      <c r="Y7" s="222">
        <v>11264</v>
      </c>
      <c r="Z7" s="399"/>
      <c r="AA7" s="860"/>
      <c r="AB7" s="860"/>
      <c r="AC7" s="860"/>
      <c r="AD7" s="860"/>
      <c r="AE7" s="860"/>
    </row>
    <row r="8" spans="1:31" s="45" customFormat="1" ht="12.75" customHeight="1" x14ac:dyDescent="0.2">
      <c r="A8" s="782"/>
      <c r="B8" s="41">
        <v>1</v>
      </c>
      <c r="C8" s="42">
        <v>1</v>
      </c>
      <c r="D8" s="42">
        <v>1</v>
      </c>
      <c r="E8" s="43">
        <v>7.2969999999999993E-2</v>
      </c>
      <c r="F8" s="39">
        <v>2.981E-2</v>
      </c>
      <c r="G8" s="44">
        <v>0.11131000000000001</v>
      </c>
      <c r="H8" s="43">
        <v>0.18568000000000001</v>
      </c>
      <c r="I8" s="39">
        <v>0.11323</v>
      </c>
      <c r="J8" s="44">
        <v>0.16827</v>
      </c>
      <c r="K8" s="43">
        <v>0.41954999999999998</v>
      </c>
      <c r="L8" s="39">
        <v>0.24815999999999999</v>
      </c>
      <c r="M8" s="44">
        <v>0.43704999999999999</v>
      </c>
      <c r="N8" s="43">
        <v>0.26479000000000003</v>
      </c>
      <c r="O8" s="39">
        <v>0.52139000000000002</v>
      </c>
      <c r="P8" s="39">
        <v>0.24371999999999999</v>
      </c>
      <c r="Q8" s="43">
        <v>4.0890000000000003E-2</v>
      </c>
      <c r="R8" s="39">
        <v>3.7900000000000003E-2</v>
      </c>
      <c r="S8" s="44">
        <v>2.3769999999999999E-2</v>
      </c>
      <c r="T8" s="43">
        <v>7.6E-3</v>
      </c>
      <c r="U8" s="39">
        <v>2.632E-2</v>
      </c>
      <c r="V8" s="44">
        <v>6.8300000000000001E-3</v>
      </c>
      <c r="W8" s="43">
        <v>8.5199999999999998E-3</v>
      </c>
      <c r="X8" s="39">
        <v>2.3179999999999999E-2</v>
      </c>
      <c r="Y8" s="47">
        <v>9.0399999999999994E-3</v>
      </c>
      <c r="Z8" s="550"/>
      <c r="AA8" s="860"/>
      <c r="AB8" s="860"/>
      <c r="AC8" s="860"/>
      <c r="AD8" s="860"/>
      <c r="AE8" s="860"/>
    </row>
    <row r="9" spans="1:31" s="21" customFormat="1" ht="12.75" customHeight="1" x14ac:dyDescent="0.2">
      <c r="A9" s="782" t="s">
        <v>63</v>
      </c>
      <c r="B9" s="179">
        <v>24550</v>
      </c>
      <c r="C9" s="179">
        <v>913702</v>
      </c>
      <c r="D9" s="189">
        <v>249775</v>
      </c>
      <c r="E9" s="179">
        <v>1070</v>
      </c>
      <c r="F9" s="179">
        <v>14972</v>
      </c>
      <c r="G9" s="189">
        <v>13187</v>
      </c>
      <c r="H9" s="179">
        <v>4344</v>
      </c>
      <c r="I9" s="179">
        <v>92842</v>
      </c>
      <c r="J9" s="189">
        <v>36872</v>
      </c>
      <c r="K9" s="179">
        <v>4950</v>
      </c>
      <c r="L9" s="179">
        <v>76412</v>
      </c>
      <c r="M9" s="189">
        <v>48462</v>
      </c>
      <c r="N9" s="179">
        <v>11882</v>
      </c>
      <c r="O9" s="179">
        <v>652720</v>
      </c>
      <c r="P9" s="189">
        <v>133121</v>
      </c>
      <c r="Q9" s="179">
        <v>1805</v>
      </c>
      <c r="R9" s="179">
        <v>42639</v>
      </c>
      <c r="S9" s="189">
        <v>13724</v>
      </c>
      <c r="T9" s="179">
        <v>71</v>
      </c>
      <c r="U9" s="179">
        <v>14840</v>
      </c>
      <c r="V9" s="189">
        <v>881</v>
      </c>
      <c r="W9" s="179">
        <v>428</v>
      </c>
      <c r="X9" s="179">
        <v>19277</v>
      </c>
      <c r="Y9" s="222">
        <v>3528</v>
      </c>
      <c r="Z9" s="399"/>
      <c r="AA9" s="860"/>
      <c r="AB9" s="860"/>
      <c r="AC9" s="860"/>
      <c r="AD9" s="860"/>
      <c r="AE9" s="860"/>
    </row>
    <row r="10" spans="1:31" s="45" customFormat="1" ht="12.75" customHeight="1" x14ac:dyDescent="0.2">
      <c r="A10" s="782"/>
      <c r="B10" s="41">
        <v>1</v>
      </c>
      <c r="C10" s="42">
        <v>1</v>
      </c>
      <c r="D10" s="42">
        <v>1</v>
      </c>
      <c r="E10" s="43">
        <v>4.3580000000000001E-2</v>
      </c>
      <c r="F10" s="39">
        <v>1.6389999999999998E-2</v>
      </c>
      <c r="G10" s="44">
        <v>5.28E-2</v>
      </c>
      <c r="H10" s="43">
        <v>0.17695</v>
      </c>
      <c r="I10" s="39">
        <v>0.10161000000000001</v>
      </c>
      <c r="J10" s="44">
        <v>0.14762</v>
      </c>
      <c r="K10" s="43">
        <v>0.20163</v>
      </c>
      <c r="L10" s="39">
        <v>8.3629999999999996E-2</v>
      </c>
      <c r="M10" s="44">
        <v>0.19402</v>
      </c>
      <c r="N10" s="43">
        <v>0.48398999999999998</v>
      </c>
      <c r="O10" s="39">
        <v>0.71436999999999995</v>
      </c>
      <c r="P10" s="39">
        <v>0.53295999999999999</v>
      </c>
      <c r="Q10" s="43">
        <v>7.3520000000000002E-2</v>
      </c>
      <c r="R10" s="39">
        <v>4.6670000000000003E-2</v>
      </c>
      <c r="S10" s="44">
        <v>5.4949999999999999E-2</v>
      </c>
      <c r="T10" s="43">
        <v>2.8900000000000002E-3</v>
      </c>
      <c r="U10" s="39">
        <v>1.6240000000000001E-2</v>
      </c>
      <c r="V10" s="44">
        <v>3.5300000000000002E-3</v>
      </c>
      <c r="W10" s="43">
        <v>1.7430000000000001E-2</v>
      </c>
      <c r="X10" s="39">
        <v>2.1100000000000001E-2</v>
      </c>
      <c r="Y10" s="47">
        <v>1.4120000000000001E-2</v>
      </c>
      <c r="Z10" s="550"/>
      <c r="AA10" s="860"/>
      <c r="AB10" s="860"/>
      <c r="AC10" s="860"/>
      <c r="AD10" s="860"/>
      <c r="AE10" s="860"/>
    </row>
    <row r="11" spans="1:31" s="21" customFormat="1" ht="12.75" customHeight="1" x14ac:dyDescent="0.2">
      <c r="A11" s="782" t="s">
        <v>64</v>
      </c>
      <c r="B11" s="179">
        <v>7374</v>
      </c>
      <c r="C11" s="179">
        <v>214089</v>
      </c>
      <c r="D11" s="189">
        <v>73768</v>
      </c>
      <c r="E11" s="179">
        <v>374</v>
      </c>
      <c r="F11" s="179">
        <v>3892</v>
      </c>
      <c r="G11" s="189">
        <v>5082</v>
      </c>
      <c r="H11" s="179">
        <v>1508</v>
      </c>
      <c r="I11" s="179">
        <v>24874</v>
      </c>
      <c r="J11" s="189">
        <v>12882</v>
      </c>
      <c r="K11" s="179">
        <v>2089</v>
      </c>
      <c r="L11" s="179">
        <v>33125</v>
      </c>
      <c r="M11" s="189">
        <v>21056</v>
      </c>
      <c r="N11" s="179">
        <v>2515</v>
      </c>
      <c r="O11" s="179">
        <v>117141</v>
      </c>
      <c r="P11" s="189">
        <v>25923</v>
      </c>
      <c r="Q11" s="179">
        <v>671</v>
      </c>
      <c r="R11" s="179">
        <v>10353</v>
      </c>
      <c r="S11" s="189">
        <v>5116</v>
      </c>
      <c r="T11" s="179">
        <v>28</v>
      </c>
      <c r="U11" s="179">
        <v>14222</v>
      </c>
      <c r="V11" s="189">
        <v>415</v>
      </c>
      <c r="W11" s="179">
        <v>189</v>
      </c>
      <c r="X11" s="179">
        <v>10482</v>
      </c>
      <c r="Y11" s="222">
        <v>3294</v>
      </c>
      <c r="Z11" s="399"/>
      <c r="AA11" s="860"/>
      <c r="AB11" s="860"/>
      <c r="AC11" s="860"/>
      <c r="AD11" s="860"/>
      <c r="AE11" s="860"/>
    </row>
    <row r="12" spans="1:31" s="45" customFormat="1" ht="12.75" customHeight="1" x14ac:dyDescent="0.2">
      <c r="A12" s="782"/>
      <c r="B12" s="41">
        <v>1</v>
      </c>
      <c r="C12" s="42">
        <v>1</v>
      </c>
      <c r="D12" s="42">
        <v>1</v>
      </c>
      <c r="E12" s="43">
        <v>5.0720000000000001E-2</v>
      </c>
      <c r="F12" s="39">
        <v>1.8180000000000002E-2</v>
      </c>
      <c r="G12" s="44">
        <v>6.8890000000000007E-2</v>
      </c>
      <c r="H12" s="43">
        <v>0.20449999999999999</v>
      </c>
      <c r="I12" s="39">
        <v>0.11619</v>
      </c>
      <c r="J12" s="44">
        <v>0.17463000000000001</v>
      </c>
      <c r="K12" s="43">
        <v>0.28328999999999999</v>
      </c>
      <c r="L12" s="39">
        <v>0.15473000000000001</v>
      </c>
      <c r="M12" s="44">
        <v>0.28544000000000003</v>
      </c>
      <c r="N12" s="43">
        <v>0.34105999999999997</v>
      </c>
      <c r="O12" s="39">
        <v>0.54715999999999998</v>
      </c>
      <c r="P12" s="39">
        <v>0.35141</v>
      </c>
      <c r="Q12" s="43">
        <v>9.0999999999999998E-2</v>
      </c>
      <c r="R12" s="39">
        <v>4.836E-2</v>
      </c>
      <c r="S12" s="44">
        <v>6.9349999999999995E-2</v>
      </c>
      <c r="T12" s="43">
        <v>3.8E-3</v>
      </c>
      <c r="U12" s="39">
        <v>6.6430000000000003E-2</v>
      </c>
      <c r="V12" s="44">
        <v>5.6299999999999996E-3</v>
      </c>
      <c r="W12" s="43">
        <v>2.563E-2</v>
      </c>
      <c r="X12" s="39">
        <v>4.8959999999999997E-2</v>
      </c>
      <c r="Y12" s="47">
        <v>4.4650000000000002E-2</v>
      </c>
      <c r="Z12" s="550"/>
    </row>
    <row r="13" spans="1:31" s="21" customFormat="1" ht="12.75" customHeight="1" x14ac:dyDescent="0.2">
      <c r="A13" s="782" t="s">
        <v>65</v>
      </c>
      <c r="B13" s="179">
        <v>3683</v>
      </c>
      <c r="C13" s="179">
        <v>165754</v>
      </c>
      <c r="D13" s="189">
        <v>51453</v>
      </c>
      <c r="E13" s="179">
        <v>409</v>
      </c>
      <c r="F13" s="179">
        <v>9108</v>
      </c>
      <c r="G13" s="189">
        <v>12549</v>
      </c>
      <c r="H13" s="179">
        <v>661</v>
      </c>
      <c r="I13" s="179">
        <v>13673</v>
      </c>
      <c r="J13" s="189">
        <v>6253</v>
      </c>
      <c r="K13" s="179">
        <v>699</v>
      </c>
      <c r="L13" s="179">
        <v>11830</v>
      </c>
      <c r="M13" s="189">
        <v>8019</v>
      </c>
      <c r="N13" s="179">
        <v>1459</v>
      </c>
      <c r="O13" s="179">
        <v>105057</v>
      </c>
      <c r="P13" s="189">
        <v>20594</v>
      </c>
      <c r="Q13" s="179">
        <v>348</v>
      </c>
      <c r="R13" s="179">
        <v>6185</v>
      </c>
      <c r="S13" s="189">
        <v>2604</v>
      </c>
      <c r="T13" s="179">
        <v>9</v>
      </c>
      <c r="U13" s="179">
        <v>1922</v>
      </c>
      <c r="V13" s="189">
        <v>106</v>
      </c>
      <c r="W13" s="179">
        <v>98</v>
      </c>
      <c r="X13" s="179">
        <v>17979</v>
      </c>
      <c r="Y13" s="222">
        <v>1328</v>
      </c>
      <c r="Z13" s="399"/>
      <c r="AA13" s="24"/>
    </row>
    <row r="14" spans="1:31" s="45" customFormat="1" ht="12.75" customHeight="1" x14ac:dyDescent="0.2">
      <c r="A14" s="782"/>
      <c r="B14" s="41">
        <v>1</v>
      </c>
      <c r="C14" s="42">
        <v>1</v>
      </c>
      <c r="D14" s="42">
        <v>1</v>
      </c>
      <c r="E14" s="43">
        <v>0.11105</v>
      </c>
      <c r="F14" s="39">
        <v>5.4949999999999999E-2</v>
      </c>
      <c r="G14" s="44">
        <v>0.24389</v>
      </c>
      <c r="H14" s="43">
        <v>0.17946999999999999</v>
      </c>
      <c r="I14" s="39">
        <v>8.2489999999999994E-2</v>
      </c>
      <c r="J14" s="44">
        <v>0.12153</v>
      </c>
      <c r="K14" s="43">
        <v>0.18978999999999999</v>
      </c>
      <c r="L14" s="39">
        <v>7.1370000000000003E-2</v>
      </c>
      <c r="M14" s="44">
        <v>0.15584999999999999</v>
      </c>
      <c r="N14" s="43">
        <v>0.39613999999999999</v>
      </c>
      <c r="O14" s="39">
        <v>0.63380999999999998</v>
      </c>
      <c r="P14" s="39">
        <v>0.40024999999999999</v>
      </c>
      <c r="Q14" s="43">
        <v>9.4490000000000005E-2</v>
      </c>
      <c r="R14" s="39">
        <v>3.7310000000000003E-2</v>
      </c>
      <c r="S14" s="44">
        <v>5.0610000000000002E-2</v>
      </c>
      <c r="T14" s="43">
        <v>2.4399999999999999E-3</v>
      </c>
      <c r="U14" s="39">
        <v>1.1599999999999999E-2</v>
      </c>
      <c r="V14" s="44">
        <v>2.0600000000000002E-3</v>
      </c>
      <c r="W14" s="43">
        <v>2.6610000000000002E-2</v>
      </c>
      <c r="X14" s="39">
        <v>0.10847</v>
      </c>
      <c r="Y14" s="47">
        <v>2.581E-2</v>
      </c>
      <c r="Z14" s="550"/>
      <c r="AA14" s="24"/>
    </row>
    <row r="15" spans="1:31" s="21" customFormat="1" ht="12" customHeight="1" x14ac:dyDescent="0.2">
      <c r="A15" s="782" t="s">
        <v>66</v>
      </c>
      <c r="B15" s="179">
        <v>9017</v>
      </c>
      <c r="C15" s="179">
        <v>229535</v>
      </c>
      <c r="D15" s="189">
        <v>106121</v>
      </c>
      <c r="E15" s="179">
        <v>726</v>
      </c>
      <c r="F15" s="179">
        <v>6510</v>
      </c>
      <c r="G15" s="189">
        <v>11578</v>
      </c>
      <c r="H15" s="179">
        <v>2555</v>
      </c>
      <c r="I15" s="179">
        <v>47472</v>
      </c>
      <c r="J15" s="189">
        <v>26213</v>
      </c>
      <c r="K15" s="179">
        <v>1523</v>
      </c>
      <c r="L15" s="179">
        <v>19066</v>
      </c>
      <c r="M15" s="189">
        <v>17751</v>
      </c>
      <c r="N15" s="179">
        <v>3186</v>
      </c>
      <c r="O15" s="179">
        <v>128253</v>
      </c>
      <c r="P15" s="189">
        <v>41397</v>
      </c>
      <c r="Q15" s="179">
        <v>895</v>
      </c>
      <c r="R15" s="179">
        <v>13622</v>
      </c>
      <c r="S15" s="189">
        <v>7538</v>
      </c>
      <c r="T15" s="179">
        <v>0</v>
      </c>
      <c r="U15" s="179">
        <v>0</v>
      </c>
      <c r="V15" s="189">
        <v>0</v>
      </c>
      <c r="W15" s="179">
        <v>132</v>
      </c>
      <c r="X15" s="179">
        <v>14612</v>
      </c>
      <c r="Y15" s="222">
        <v>1644</v>
      </c>
      <c r="Z15" s="399"/>
      <c r="AA15" s="24"/>
    </row>
    <row r="16" spans="1:31" s="45" customFormat="1" ht="12" customHeight="1" x14ac:dyDescent="0.2">
      <c r="A16" s="782"/>
      <c r="B16" s="41">
        <v>1</v>
      </c>
      <c r="C16" s="42">
        <v>1</v>
      </c>
      <c r="D16" s="42">
        <v>1</v>
      </c>
      <c r="E16" s="43">
        <v>8.0509999999999998E-2</v>
      </c>
      <c r="F16" s="39">
        <v>2.836E-2</v>
      </c>
      <c r="G16" s="44">
        <v>0.1091</v>
      </c>
      <c r="H16" s="43">
        <v>0.28334999999999999</v>
      </c>
      <c r="I16" s="39">
        <v>0.20682</v>
      </c>
      <c r="J16" s="44">
        <v>0.24701000000000001</v>
      </c>
      <c r="K16" s="43">
        <v>0.16889999999999999</v>
      </c>
      <c r="L16" s="39">
        <v>8.3059999999999995E-2</v>
      </c>
      <c r="M16" s="44">
        <v>0.16727</v>
      </c>
      <c r="N16" s="43">
        <v>0.35332999999999998</v>
      </c>
      <c r="O16" s="39">
        <v>0.55874999999999997</v>
      </c>
      <c r="P16" s="39">
        <v>0.39008999999999999</v>
      </c>
      <c r="Q16" s="43">
        <v>9.9260000000000001E-2</v>
      </c>
      <c r="R16" s="39">
        <v>5.935E-2</v>
      </c>
      <c r="S16" s="44">
        <v>7.1029999999999996E-2</v>
      </c>
      <c r="T16" s="43" t="s">
        <v>482</v>
      </c>
      <c r="U16" s="39" t="s">
        <v>482</v>
      </c>
      <c r="V16" s="44" t="s">
        <v>482</v>
      </c>
      <c r="W16" s="43">
        <v>1.464E-2</v>
      </c>
      <c r="X16" s="39">
        <v>6.3659999999999994E-2</v>
      </c>
      <c r="Y16" s="47">
        <v>1.549E-2</v>
      </c>
      <c r="Z16" s="550"/>
      <c r="AA16" s="24"/>
    </row>
    <row r="17" spans="1:26" s="21" customFormat="1" ht="12.75" customHeight="1" x14ac:dyDescent="0.2">
      <c r="A17" s="782" t="s">
        <v>67</v>
      </c>
      <c r="B17" s="179">
        <v>32963</v>
      </c>
      <c r="C17" s="179">
        <v>1098350</v>
      </c>
      <c r="D17" s="189">
        <v>342281</v>
      </c>
      <c r="E17" s="179">
        <v>2539</v>
      </c>
      <c r="F17" s="179">
        <v>27462</v>
      </c>
      <c r="G17" s="189">
        <v>31752</v>
      </c>
      <c r="H17" s="179">
        <v>5752</v>
      </c>
      <c r="I17" s="179">
        <v>91928</v>
      </c>
      <c r="J17" s="189">
        <v>40195</v>
      </c>
      <c r="K17" s="179">
        <v>9662</v>
      </c>
      <c r="L17" s="179">
        <v>147677</v>
      </c>
      <c r="M17" s="189">
        <v>106618</v>
      </c>
      <c r="N17" s="179">
        <v>11676</v>
      </c>
      <c r="O17" s="179">
        <v>742540</v>
      </c>
      <c r="P17" s="189">
        <v>136802</v>
      </c>
      <c r="Q17" s="179">
        <v>2966</v>
      </c>
      <c r="R17" s="179">
        <v>51955</v>
      </c>
      <c r="S17" s="189">
        <v>23459</v>
      </c>
      <c r="T17" s="179">
        <v>36</v>
      </c>
      <c r="U17" s="179">
        <v>9441</v>
      </c>
      <c r="V17" s="189">
        <v>539</v>
      </c>
      <c r="W17" s="179">
        <v>332</v>
      </c>
      <c r="X17" s="179">
        <v>27347</v>
      </c>
      <c r="Y17" s="222">
        <v>2916</v>
      </c>
      <c r="Z17" s="399"/>
    </row>
    <row r="18" spans="1:26" s="45" customFormat="1" ht="12.75" customHeight="1" x14ac:dyDescent="0.2">
      <c r="A18" s="782"/>
      <c r="B18" s="41">
        <v>1</v>
      </c>
      <c r="C18" s="42">
        <v>1</v>
      </c>
      <c r="D18" s="42">
        <v>1</v>
      </c>
      <c r="E18" s="43">
        <v>7.7030000000000001E-2</v>
      </c>
      <c r="F18" s="39">
        <v>2.5000000000000001E-2</v>
      </c>
      <c r="G18" s="44">
        <v>9.2770000000000005E-2</v>
      </c>
      <c r="H18" s="43">
        <v>0.17449999999999999</v>
      </c>
      <c r="I18" s="39">
        <v>8.3699999999999997E-2</v>
      </c>
      <c r="J18" s="44">
        <v>0.11743000000000001</v>
      </c>
      <c r="K18" s="43">
        <v>0.29311999999999999</v>
      </c>
      <c r="L18" s="39">
        <v>0.13444999999999999</v>
      </c>
      <c r="M18" s="44">
        <v>0.31148999999999999</v>
      </c>
      <c r="N18" s="43">
        <v>0.35421999999999998</v>
      </c>
      <c r="O18" s="39">
        <v>0.67605000000000004</v>
      </c>
      <c r="P18" s="39">
        <v>0.39967999999999998</v>
      </c>
      <c r="Q18" s="43">
        <v>8.9980000000000004E-2</v>
      </c>
      <c r="R18" s="39">
        <v>4.7300000000000002E-2</v>
      </c>
      <c r="S18" s="44">
        <v>6.8540000000000004E-2</v>
      </c>
      <c r="T18" s="43">
        <v>1.09E-3</v>
      </c>
      <c r="U18" s="39">
        <v>8.6E-3</v>
      </c>
      <c r="V18" s="44">
        <v>1.57E-3</v>
      </c>
      <c r="W18" s="43">
        <v>1.0070000000000001E-2</v>
      </c>
      <c r="X18" s="39">
        <v>2.4899999999999999E-2</v>
      </c>
      <c r="Y18" s="47">
        <v>8.5199999999999998E-3</v>
      </c>
      <c r="Z18" s="550"/>
    </row>
    <row r="19" spans="1:26" s="21" customFormat="1" ht="12.75" customHeight="1" x14ac:dyDescent="0.2">
      <c r="A19" s="782" t="s">
        <v>68</v>
      </c>
      <c r="B19" s="179">
        <v>3709</v>
      </c>
      <c r="C19" s="179">
        <v>132029</v>
      </c>
      <c r="D19" s="189">
        <v>40954</v>
      </c>
      <c r="E19" s="179">
        <v>247</v>
      </c>
      <c r="F19" s="179">
        <v>3757</v>
      </c>
      <c r="G19" s="189">
        <v>3105</v>
      </c>
      <c r="H19" s="179">
        <v>605</v>
      </c>
      <c r="I19" s="179">
        <v>12442</v>
      </c>
      <c r="J19" s="189">
        <v>5558</v>
      </c>
      <c r="K19" s="179">
        <v>1168</v>
      </c>
      <c r="L19" s="179">
        <v>17042</v>
      </c>
      <c r="M19" s="189">
        <v>12923</v>
      </c>
      <c r="N19" s="179">
        <v>1193</v>
      </c>
      <c r="O19" s="179">
        <v>66234</v>
      </c>
      <c r="P19" s="189">
        <v>14904</v>
      </c>
      <c r="Q19" s="179">
        <v>295</v>
      </c>
      <c r="R19" s="179">
        <v>3706</v>
      </c>
      <c r="S19" s="189">
        <v>2328</v>
      </c>
      <c r="T19" s="179">
        <v>74</v>
      </c>
      <c r="U19" s="179">
        <v>25293</v>
      </c>
      <c r="V19" s="189">
        <v>1108</v>
      </c>
      <c r="W19" s="179">
        <v>127</v>
      </c>
      <c r="X19" s="179">
        <v>3555</v>
      </c>
      <c r="Y19" s="222">
        <v>1028</v>
      </c>
      <c r="Z19" s="399"/>
    </row>
    <row r="20" spans="1:26" s="45" customFormat="1" ht="12.75" customHeight="1" x14ac:dyDescent="0.2">
      <c r="A20" s="782"/>
      <c r="B20" s="41">
        <v>1</v>
      </c>
      <c r="C20" s="42">
        <v>1</v>
      </c>
      <c r="D20" s="42">
        <v>1</v>
      </c>
      <c r="E20" s="43">
        <v>6.6589999999999996E-2</v>
      </c>
      <c r="F20" s="39">
        <v>2.8459999999999999E-2</v>
      </c>
      <c r="G20" s="44">
        <v>7.5819999999999999E-2</v>
      </c>
      <c r="H20" s="43">
        <v>0.16311999999999999</v>
      </c>
      <c r="I20" s="39">
        <v>9.4240000000000004E-2</v>
      </c>
      <c r="J20" s="44">
        <v>0.13571</v>
      </c>
      <c r="K20" s="43">
        <v>0.31491000000000002</v>
      </c>
      <c r="L20" s="39">
        <v>0.12908</v>
      </c>
      <c r="M20" s="44">
        <v>0.31555</v>
      </c>
      <c r="N20" s="43">
        <v>0.32164999999999999</v>
      </c>
      <c r="O20" s="39">
        <v>0.50165999999999999</v>
      </c>
      <c r="P20" s="39">
        <v>0.36392000000000002</v>
      </c>
      <c r="Q20" s="43">
        <v>7.954E-2</v>
      </c>
      <c r="R20" s="39">
        <v>2.8070000000000001E-2</v>
      </c>
      <c r="S20" s="44">
        <v>5.6840000000000002E-2</v>
      </c>
      <c r="T20" s="43">
        <v>1.9949999999999999E-2</v>
      </c>
      <c r="U20" s="39">
        <v>0.19156999999999999</v>
      </c>
      <c r="V20" s="44">
        <v>2.7050000000000001E-2</v>
      </c>
      <c r="W20" s="43">
        <v>3.424E-2</v>
      </c>
      <c r="X20" s="39">
        <v>2.6929999999999999E-2</v>
      </c>
      <c r="Y20" s="47">
        <v>2.5100000000000001E-2</v>
      </c>
      <c r="Z20" s="550"/>
    </row>
    <row r="21" spans="1:26" s="21" customFormat="1" ht="12.75" customHeight="1" x14ac:dyDescent="0.2">
      <c r="A21" s="782" t="s">
        <v>69</v>
      </c>
      <c r="B21" s="179">
        <v>43189</v>
      </c>
      <c r="C21" s="179">
        <v>1794103</v>
      </c>
      <c r="D21" s="189">
        <v>496320</v>
      </c>
      <c r="E21" s="179">
        <v>4732</v>
      </c>
      <c r="F21" s="179">
        <v>87986</v>
      </c>
      <c r="G21" s="189">
        <v>61280</v>
      </c>
      <c r="H21" s="179">
        <v>5632</v>
      </c>
      <c r="I21" s="179">
        <v>88560</v>
      </c>
      <c r="J21" s="189">
        <v>54886</v>
      </c>
      <c r="K21" s="179">
        <v>12337</v>
      </c>
      <c r="L21" s="179">
        <v>171723</v>
      </c>
      <c r="M21" s="189">
        <v>131537</v>
      </c>
      <c r="N21" s="179">
        <v>14953</v>
      </c>
      <c r="O21" s="179">
        <v>1081352</v>
      </c>
      <c r="P21" s="189">
        <v>193811</v>
      </c>
      <c r="Q21" s="179">
        <v>4117</v>
      </c>
      <c r="R21" s="179">
        <v>146630</v>
      </c>
      <c r="S21" s="189">
        <v>37337</v>
      </c>
      <c r="T21" s="179">
        <v>463</v>
      </c>
      <c r="U21" s="179">
        <v>113243</v>
      </c>
      <c r="V21" s="189">
        <v>5118</v>
      </c>
      <c r="W21" s="179">
        <v>955</v>
      </c>
      <c r="X21" s="179">
        <v>104609</v>
      </c>
      <c r="Y21" s="222">
        <v>12351</v>
      </c>
      <c r="Z21" s="399"/>
    </row>
    <row r="22" spans="1:26" s="45" customFormat="1" ht="12.75" customHeight="1" x14ac:dyDescent="0.2">
      <c r="A22" s="782"/>
      <c r="B22" s="41">
        <v>1</v>
      </c>
      <c r="C22" s="42">
        <v>1</v>
      </c>
      <c r="D22" s="42">
        <v>1</v>
      </c>
      <c r="E22" s="43">
        <v>0.10956</v>
      </c>
      <c r="F22" s="39">
        <v>4.904E-2</v>
      </c>
      <c r="G22" s="44">
        <v>0.12347</v>
      </c>
      <c r="H22" s="43">
        <v>0.13039999999999999</v>
      </c>
      <c r="I22" s="39">
        <v>4.9360000000000001E-2</v>
      </c>
      <c r="J22" s="44">
        <v>0.11058999999999999</v>
      </c>
      <c r="K22" s="43">
        <v>0.28565000000000002</v>
      </c>
      <c r="L22" s="39">
        <v>9.572E-2</v>
      </c>
      <c r="M22" s="44">
        <v>0.26501999999999998</v>
      </c>
      <c r="N22" s="43">
        <v>0.34622000000000003</v>
      </c>
      <c r="O22" s="39">
        <v>0.60272999999999999</v>
      </c>
      <c r="P22" s="39">
        <v>0.39050000000000001</v>
      </c>
      <c r="Q22" s="43">
        <v>9.5329999999999998E-2</v>
      </c>
      <c r="R22" s="39">
        <v>8.1729999999999997E-2</v>
      </c>
      <c r="S22" s="44">
        <v>7.5230000000000005E-2</v>
      </c>
      <c r="T22" s="43">
        <v>1.072E-2</v>
      </c>
      <c r="U22" s="39">
        <v>6.3119999999999996E-2</v>
      </c>
      <c r="V22" s="44">
        <v>1.031E-2</v>
      </c>
      <c r="W22" s="43">
        <v>2.2110000000000001E-2</v>
      </c>
      <c r="X22" s="39">
        <v>5.8310000000000001E-2</v>
      </c>
      <c r="Y22" s="47">
        <v>2.4889999999999999E-2</v>
      </c>
      <c r="Z22" s="550"/>
    </row>
    <row r="23" spans="1:26" s="21" customFormat="1" ht="12.75" customHeight="1" x14ac:dyDescent="0.2">
      <c r="A23" s="782" t="s">
        <v>70</v>
      </c>
      <c r="B23" s="179">
        <v>76256</v>
      </c>
      <c r="C23" s="179">
        <v>2652147</v>
      </c>
      <c r="D23" s="189">
        <v>874016</v>
      </c>
      <c r="E23" s="179">
        <v>4734</v>
      </c>
      <c r="F23" s="179">
        <v>58436</v>
      </c>
      <c r="G23" s="189">
        <v>73928</v>
      </c>
      <c r="H23" s="179">
        <v>11222</v>
      </c>
      <c r="I23" s="179">
        <v>185113</v>
      </c>
      <c r="J23" s="189">
        <v>111125</v>
      </c>
      <c r="K23" s="179">
        <v>21777</v>
      </c>
      <c r="L23" s="179">
        <v>298809</v>
      </c>
      <c r="M23" s="189">
        <v>252032</v>
      </c>
      <c r="N23" s="179">
        <v>30736</v>
      </c>
      <c r="O23" s="179">
        <v>1744284</v>
      </c>
      <c r="P23" s="189">
        <v>372374</v>
      </c>
      <c r="Q23" s="179">
        <v>6057</v>
      </c>
      <c r="R23" s="179">
        <v>133318</v>
      </c>
      <c r="S23" s="189">
        <v>45623</v>
      </c>
      <c r="T23" s="179">
        <v>964</v>
      </c>
      <c r="U23" s="179">
        <v>194769</v>
      </c>
      <c r="V23" s="189">
        <v>11934</v>
      </c>
      <c r="W23" s="179">
        <v>766</v>
      </c>
      <c r="X23" s="179">
        <v>37418</v>
      </c>
      <c r="Y23" s="222">
        <v>7000</v>
      </c>
      <c r="Z23" s="399"/>
    </row>
    <row r="24" spans="1:26" s="45" customFormat="1" ht="12.75" customHeight="1" x14ac:dyDescent="0.2">
      <c r="A24" s="782"/>
      <c r="B24" s="41">
        <v>1</v>
      </c>
      <c r="C24" s="42">
        <v>1</v>
      </c>
      <c r="D24" s="42">
        <v>1</v>
      </c>
      <c r="E24" s="43">
        <v>6.2080000000000003E-2</v>
      </c>
      <c r="F24" s="39">
        <v>2.2030000000000001E-2</v>
      </c>
      <c r="G24" s="44">
        <v>8.4580000000000002E-2</v>
      </c>
      <c r="H24" s="43">
        <v>0.14716000000000001</v>
      </c>
      <c r="I24" s="39">
        <v>6.9800000000000001E-2</v>
      </c>
      <c r="J24" s="44">
        <v>0.12714</v>
      </c>
      <c r="K24" s="43">
        <v>0.28558</v>
      </c>
      <c r="L24" s="39">
        <v>0.11267000000000001</v>
      </c>
      <c r="M24" s="44">
        <v>0.28836000000000001</v>
      </c>
      <c r="N24" s="43">
        <v>0.40305999999999997</v>
      </c>
      <c r="O24" s="39">
        <v>0.65769</v>
      </c>
      <c r="P24" s="39">
        <v>0.42604999999999998</v>
      </c>
      <c r="Q24" s="43">
        <v>7.9430000000000001E-2</v>
      </c>
      <c r="R24" s="39">
        <v>5.0270000000000002E-2</v>
      </c>
      <c r="S24" s="44">
        <v>5.2200000000000003E-2</v>
      </c>
      <c r="T24" s="43">
        <v>1.264E-2</v>
      </c>
      <c r="U24" s="39">
        <v>7.3440000000000005E-2</v>
      </c>
      <c r="V24" s="44">
        <v>1.3650000000000001E-2</v>
      </c>
      <c r="W24" s="43">
        <v>1.005E-2</v>
      </c>
      <c r="X24" s="39">
        <v>1.4109999999999999E-2</v>
      </c>
      <c r="Y24" s="47">
        <v>8.0099999999999998E-3</v>
      </c>
      <c r="Z24" s="550"/>
    </row>
    <row r="25" spans="1:26" s="21" customFormat="1" ht="12.75" customHeight="1" x14ac:dyDescent="0.2">
      <c r="A25" s="782" t="s">
        <v>71</v>
      </c>
      <c r="B25" s="179">
        <v>22668</v>
      </c>
      <c r="C25" s="179">
        <v>703134</v>
      </c>
      <c r="D25" s="189">
        <v>247733</v>
      </c>
      <c r="E25" s="179">
        <v>1210</v>
      </c>
      <c r="F25" s="179">
        <v>21073</v>
      </c>
      <c r="G25" s="189">
        <v>18212</v>
      </c>
      <c r="H25" s="179">
        <v>2897</v>
      </c>
      <c r="I25" s="179">
        <v>46951</v>
      </c>
      <c r="J25" s="189">
        <v>26016</v>
      </c>
      <c r="K25" s="179">
        <v>8112</v>
      </c>
      <c r="L25" s="179">
        <v>104543</v>
      </c>
      <c r="M25" s="189">
        <v>92624</v>
      </c>
      <c r="N25" s="179">
        <v>8398</v>
      </c>
      <c r="O25" s="179">
        <v>447470</v>
      </c>
      <c r="P25" s="189">
        <v>92761</v>
      </c>
      <c r="Q25" s="179">
        <v>1418</v>
      </c>
      <c r="R25" s="179">
        <v>29058</v>
      </c>
      <c r="S25" s="189">
        <v>11639</v>
      </c>
      <c r="T25" s="179">
        <v>302</v>
      </c>
      <c r="U25" s="179">
        <v>31211</v>
      </c>
      <c r="V25" s="189">
        <v>3319</v>
      </c>
      <c r="W25" s="179">
        <v>331</v>
      </c>
      <c r="X25" s="179">
        <v>22828</v>
      </c>
      <c r="Y25" s="222">
        <v>3162</v>
      </c>
      <c r="Z25" s="399"/>
    </row>
    <row r="26" spans="1:26" s="45" customFormat="1" ht="12.75" customHeight="1" x14ac:dyDescent="0.2">
      <c r="A26" s="782"/>
      <c r="B26" s="41">
        <v>1</v>
      </c>
      <c r="C26" s="42">
        <v>1</v>
      </c>
      <c r="D26" s="42">
        <v>1</v>
      </c>
      <c r="E26" s="43">
        <v>5.3379999999999997E-2</v>
      </c>
      <c r="F26" s="39">
        <v>2.997E-2</v>
      </c>
      <c r="G26" s="44">
        <v>7.3510000000000006E-2</v>
      </c>
      <c r="H26" s="43">
        <v>0.1278</v>
      </c>
      <c r="I26" s="39">
        <v>6.6769999999999996E-2</v>
      </c>
      <c r="J26" s="44">
        <v>0.10502</v>
      </c>
      <c r="K26" s="43">
        <v>0.35786000000000001</v>
      </c>
      <c r="L26" s="39">
        <v>0.14868000000000001</v>
      </c>
      <c r="M26" s="44">
        <v>0.37389</v>
      </c>
      <c r="N26" s="43">
        <v>0.37047999999999998</v>
      </c>
      <c r="O26" s="39">
        <v>0.63639000000000001</v>
      </c>
      <c r="P26" s="39">
        <v>0.37444</v>
      </c>
      <c r="Q26" s="43">
        <v>6.2560000000000004E-2</v>
      </c>
      <c r="R26" s="39">
        <v>4.1329999999999999E-2</v>
      </c>
      <c r="S26" s="44">
        <v>4.6980000000000001E-2</v>
      </c>
      <c r="T26" s="43">
        <v>1.332E-2</v>
      </c>
      <c r="U26" s="39">
        <v>4.4389999999999999E-2</v>
      </c>
      <c r="V26" s="44">
        <v>1.34E-2</v>
      </c>
      <c r="W26" s="43">
        <v>1.46E-2</v>
      </c>
      <c r="X26" s="39">
        <v>3.2469999999999999E-2</v>
      </c>
      <c r="Y26" s="47">
        <v>1.2760000000000001E-2</v>
      </c>
      <c r="Z26" s="550"/>
    </row>
    <row r="27" spans="1:26" s="21" customFormat="1" ht="12.75" customHeight="1" x14ac:dyDescent="0.2">
      <c r="A27" s="782" t="s">
        <v>72</v>
      </c>
      <c r="B27" s="179">
        <v>5794</v>
      </c>
      <c r="C27" s="179">
        <v>155826</v>
      </c>
      <c r="D27" s="189">
        <v>62507</v>
      </c>
      <c r="E27" s="179">
        <v>382</v>
      </c>
      <c r="F27" s="179">
        <v>4506</v>
      </c>
      <c r="G27" s="189">
        <v>7822</v>
      </c>
      <c r="H27" s="179">
        <v>961</v>
      </c>
      <c r="I27" s="179">
        <v>15503</v>
      </c>
      <c r="J27" s="189">
        <v>10255</v>
      </c>
      <c r="K27" s="179">
        <v>1852</v>
      </c>
      <c r="L27" s="179">
        <v>23134</v>
      </c>
      <c r="M27" s="189">
        <v>19349</v>
      </c>
      <c r="N27" s="179">
        <v>1925</v>
      </c>
      <c r="O27" s="179">
        <v>94222</v>
      </c>
      <c r="P27" s="189">
        <v>19800</v>
      </c>
      <c r="Q27" s="179">
        <v>323</v>
      </c>
      <c r="R27" s="179">
        <v>4476</v>
      </c>
      <c r="S27" s="189">
        <v>2582</v>
      </c>
      <c r="T27" s="179">
        <v>146</v>
      </c>
      <c r="U27" s="179">
        <v>5657</v>
      </c>
      <c r="V27" s="189">
        <v>867</v>
      </c>
      <c r="W27" s="179">
        <v>205</v>
      </c>
      <c r="X27" s="179">
        <v>8328</v>
      </c>
      <c r="Y27" s="222">
        <v>1832</v>
      </c>
      <c r="Z27" s="399"/>
    </row>
    <row r="28" spans="1:26" s="45" customFormat="1" ht="12.75" customHeight="1" x14ac:dyDescent="0.2">
      <c r="A28" s="782"/>
      <c r="B28" s="41">
        <v>1</v>
      </c>
      <c r="C28" s="42">
        <v>1</v>
      </c>
      <c r="D28" s="42">
        <v>1</v>
      </c>
      <c r="E28" s="43">
        <v>6.5930000000000002E-2</v>
      </c>
      <c r="F28" s="39">
        <v>2.8920000000000001E-2</v>
      </c>
      <c r="G28" s="44">
        <v>0.12514</v>
      </c>
      <c r="H28" s="43">
        <v>0.16586000000000001</v>
      </c>
      <c r="I28" s="39">
        <v>9.9489999999999995E-2</v>
      </c>
      <c r="J28" s="44">
        <v>0.16406000000000001</v>
      </c>
      <c r="K28" s="43">
        <v>0.31963999999999998</v>
      </c>
      <c r="L28" s="39">
        <v>0.14846000000000001</v>
      </c>
      <c r="M28" s="44">
        <v>0.30954999999999999</v>
      </c>
      <c r="N28" s="43">
        <v>0.33223999999999998</v>
      </c>
      <c r="O28" s="39">
        <v>0.60465999999999998</v>
      </c>
      <c r="P28" s="39">
        <v>0.31675999999999999</v>
      </c>
      <c r="Q28" s="43">
        <v>5.5750000000000001E-2</v>
      </c>
      <c r="R28" s="39">
        <v>2.8719999999999999E-2</v>
      </c>
      <c r="S28" s="44">
        <v>4.1309999999999999E-2</v>
      </c>
      <c r="T28" s="43">
        <v>2.52E-2</v>
      </c>
      <c r="U28" s="39">
        <v>3.6299999999999999E-2</v>
      </c>
      <c r="V28" s="44">
        <v>1.387E-2</v>
      </c>
      <c r="W28" s="43">
        <v>3.5380000000000002E-2</v>
      </c>
      <c r="X28" s="39">
        <v>5.3440000000000001E-2</v>
      </c>
      <c r="Y28" s="47">
        <v>2.9309999999999999E-2</v>
      </c>
      <c r="Z28" s="550"/>
    </row>
    <row r="29" spans="1:26" s="21" customFormat="1" ht="12.75" customHeight="1" x14ac:dyDescent="0.2">
      <c r="A29" s="782" t="s">
        <v>73</v>
      </c>
      <c r="B29" s="179">
        <v>13334</v>
      </c>
      <c r="C29" s="179">
        <v>377974</v>
      </c>
      <c r="D29" s="189">
        <v>143261</v>
      </c>
      <c r="E29" s="179">
        <v>947</v>
      </c>
      <c r="F29" s="179">
        <v>9431</v>
      </c>
      <c r="G29" s="189">
        <v>13956</v>
      </c>
      <c r="H29" s="179">
        <v>1871</v>
      </c>
      <c r="I29" s="179">
        <v>28103</v>
      </c>
      <c r="J29" s="189">
        <v>16246</v>
      </c>
      <c r="K29" s="179">
        <v>4592</v>
      </c>
      <c r="L29" s="179">
        <v>59631</v>
      </c>
      <c r="M29" s="189">
        <v>48595</v>
      </c>
      <c r="N29" s="179">
        <v>4667</v>
      </c>
      <c r="O29" s="179">
        <v>256952</v>
      </c>
      <c r="P29" s="189">
        <v>52619</v>
      </c>
      <c r="Q29" s="179">
        <v>1039</v>
      </c>
      <c r="R29" s="179">
        <v>14674</v>
      </c>
      <c r="S29" s="189">
        <v>9758</v>
      </c>
      <c r="T29" s="179">
        <v>12</v>
      </c>
      <c r="U29" s="179">
        <v>117</v>
      </c>
      <c r="V29" s="189">
        <v>125</v>
      </c>
      <c r="W29" s="179">
        <v>206</v>
      </c>
      <c r="X29" s="179">
        <v>9066</v>
      </c>
      <c r="Y29" s="222">
        <v>1962</v>
      </c>
      <c r="Z29" s="399"/>
    </row>
    <row r="30" spans="1:26" s="45" customFormat="1" ht="12.75" customHeight="1" x14ac:dyDescent="0.2">
      <c r="A30" s="782"/>
      <c r="B30" s="41">
        <v>1</v>
      </c>
      <c r="C30" s="42">
        <v>1</v>
      </c>
      <c r="D30" s="42">
        <v>1</v>
      </c>
      <c r="E30" s="43">
        <v>7.102E-2</v>
      </c>
      <c r="F30" s="39">
        <v>2.495E-2</v>
      </c>
      <c r="G30" s="44">
        <v>9.7420000000000007E-2</v>
      </c>
      <c r="H30" s="43">
        <v>0.14032</v>
      </c>
      <c r="I30" s="39">
        <v>7.4349999999999999E-2</v>
      </c>
      <c r="J30" s="44">
        <v>0.1134</v>
      </c>
      <c r="K30" s="43">
        <v>0.34438000000000002</v>
      </c>
      <c r="L30" s="39">
        <v>0.15776000000000001</v>
      </c>
      <c r="M30" s="44">
        <v>0.33921000000000001</v>
      </c>
      <c r="N30" s="43">
        <v>0.35000999999999999</v>
      </c>
      <c r="O30" s="39">
        <v>0.67981000000000003</v>
      </c>
      <c r="P30" s="39">
        <v>0.36729000000000001</v>
      </c>
      <c r="Q30" s="43">
        <v>7.7920000000000003E-2</v>
      </c>
      <c r="R30" s="39">
        <v>3.882E-2</v>
      </c>
      <c r="S30" s="44">
        <v>6.8110000000000004E-2</v>
      </c>
      <c r="T30" s="43">
        <v>8.9999999999999998E-4</v>
      </c>
      <c r="U30" s="39">
        <v>3.1E-4</v>
      </c>
      <c r="V30" s="44">
        <v>8.7000000000000001E-4</v>
      </c>
      <c r="W30" s="43">
        <v>1.545E-2</v>
      </c>
      <c r="X30" s="39">
        <v>2.3990000000000001E-2</v>
      </c>
      <c r="Y30" s="47">
        <v>1.37E-2</v>
      </c>
      <c r="Z30" s="550"/>
    </row>
    <row r="31" spans="1:26" s="21" customFormat="1" ht="12.75" customHeight="1" x14ac:dyDescent="0.2">
      <c r="A31" s="782" t="s">
        <v>74</v>
      </c>
      <c r="B31" s="179">
        <v>5744</v>
      </c>
      <c r="C31" s="179">
        <v>186432</v>
      </c>
      <c r="D31" s="189">
        <v>62843</v>
      </c>
      <c r="E31" s="179">
        <v>385</v>
      </c>
      <c r="F31" s="179">
        <v>3876</v>
      </c>
      <c r="G31" s="189">
        <v>5450</v>
      </c>
      <c r="H31" s="179">
        <v>858</v>
      </c>
      <c r="I31" s="179">
        <v>14543</v>
      </c>
      <c r="J31" s="189">
        <v>7909</v>
      </c>
      <c r="K31" s="179">
        <v>1791</v>
      </c>
      <c r="L31" s="179">
        <v>24956</v>
      </c>
      <c r="M31" s="189">
        <v>19229</v>
      </c>
      <c r="N31" s="179">
        <v>2068</v>
      </c>
      <c r="O31" s="179">
        <v>123956</v>
      </c>
      <c r="P31" s="189">
        <v>25449</v>
      </c>
      <c r="Q31" s="179">
        <v>427</v>
      </c>
      <c r="R31" s="179">
        <v>7711</v>
      </c>
      <c r="S31" s="189">
        <v>3060</v>
      </c>
      <c r="T31" s="179">
        <v>98</v>
      </c>
      <c r="U31" s="179">
        <v>3540</v>
      </c>
      <c r="V31" s="189">
        <v>841</v>
      </c>
      <c r="W31" s="179">
        <v>117</v>
      </c>
      <c r="X31" s="179">
        <v>7850</v>
      </c>
      <c r="Y31" s="222">
        <v>905</v>
      </c>
      <c r="Z31" s="399"/>
    </row>
    <row r="32" spans="1:26" s="45" customFormat="1" ht="12.75" customHeight="1" x14ac:dyDescent="0.2">
      <c r="A32" s="782"/>
      <c r="B32" s="41">
        <v>1</v>
      </c>
      <c r="C32" s="42">
        <v>1</v>
      </c>
      <c r="D32" s="42">
        <v>1</v>
      </c>
      <c r="E32" s="43">
        <v>6.7030000000000006E-2</v>
      </c>
      <c r="F32" s="39">
        <v>2.0789999999999999E-2</v>
      </c>
      <c r="G32" s="44">
        <v>8.6720000000000005E-2</v>
      </c>
      <c r="H32" s="43">
        <v>0.14937</v>
      </c>
      <c r="I32" s="39">
        <v>7.8009999999999996E-2</v>
      </c>
      <c r="J32" s="44">
        <v>0.12584999999999999</v>
      </c>
      <c r="K32" s="43">
        <v>0.31180000000000002</v>
      </c>
      <c r="L32" s="39">
        <v>0.13386000000000001</v>
      </c>
      <c r="M32" s="44">
        <v>0.30597999999999997</v>
      </c>
      <c r="N32" s="43">
        <v>0.36003000000000002</v>
      </c>
      <c r="O32" s="39">
        <v>0.66488999999999998</v>
      </c>
      <c r="P32" s="39">
        <v>0.40495999999999999</v>
      </c>
      <c r="Q32" s="43">
        <v>7.4340000000000003E-2</v>
      </c>
      <c r="R32" s="39">
        <v>4.1360000000000001E-2</v>
      </c>
      <c r="S32" s="44">
        <v>4.8689999999999997E-2</v>
      </c>
      <c r="T32" s="43">
        <v>1.7059999999999999E-2</v>
      </c>
      <c r="U32" s="39">
        <v>1.899E-2</v>
      </c>
      <c r="V32" s="44">
        <v>1.338E-2</v>
      </c>
      <c r="W32" s="43">
        <v>2.0369999999999999E-2</v>
      </c>
      <c r="X32" s="39">
        <v>4.2110000000000002E-2</v>
      </c>
      <c r="Y32" s="47">
        <v>1.44E-2</v>
      </c>
      <c r="Z32" s="550"/>
    </row>
    <row r="33" spans="1:26" s="21" customFormat="1" ht="12.75" customHeight="1" x14ac:dyDescent="0.2">
      <c r="A33" s="782" t="s">
        <v>75</v>
      </c>
      <c r="B33" s="179">
        <v>20077</v>
      </c>
      <c r="C33" s="179">
        <v>613842</v>
      </c>
      <c r="D33" s="189">
        <v>209490</v>
      </c>
      <c r="E33" s="179">
        <v>1248</v>
      </c>
      <c r="F33" s="179">
        <v>13763</v>
      </c>
      <c r="G33" s="189">
        <v>12733</v>
      </c>
      <c r="H33" s="179">
        <v>3312</v>
      </c>
      <c r="I33" s="179">
        <v>63022</v>
      </c>
      <c r="J33" s="189">
        <v>30270</v>
      </c>
      <c r="K33" s="179">
        <v>7281</v>
      </c>
      <c r="L33" s="179">
        <v>105572</v>
      </c>
      <c r="M33" s="189">
        <v>76527</v>
      </c>
      <c r="N33" s="179">
        <v>6515</v>
      </c>
      <c r="O33" s="179">
        <v>381049</v>
      </c>
      <c r="P33" s="189">
        <v>77092</v>
      </c>
      <c r="Q33" s="179">
        <v>1293</v>
      </c>
      <c r="R33" s="179">
        <v>24753</v>
      </c>
      <c r="S33" s="189">
        <v>9474</v>
      </c>
      <c r="T33" s="179">
        <v>58</v>
      </c>
      <c r="U33" s="179">
        <v>14868</v>
      </c>
      <c r="V33" s="189">
        <v>603</v>
      </c>
      <c r="W33" s="179">
        <v>370</v>
      </c>
      <c r="X33" s="179">
        <v>10815</v>
      </c>
      <c r="Y33" s="222">
        <v>2791</v>
      </c>
      <c r="Z33" s="399"/>
    </row>
    <row r="34" spans="1:26" s="45" customFormat="1" ht="12.75" customHeight="1" x14ac:dyDescent="0.2">
      <c r="A34" s="782"/>
      <c r="B34" s="41">
        <v>1</v>
      </c>
      <c r="C34" s="42">
        <v>1</v>
      </c>
      <c r="D34" s="42">
        <v>1</v>
      </c>
      <c r="E34" s="43">
        <v>6.216E-2</v>
      </c>
      <c r="F34" s="39">
        <v>2.2419999999999999E-2</v>
      </c>
      <c r="G34" s="44">
        <v>6.0780000000000001E-2</v>
      </c>
      <c r="H34" s="43">
        <v>0.16496</v>
      </c>
      <c r="I34" s="39">
        <v>0.10267</v>
      </c>
      <c r="J34" s="44">
        <v>0.14449000000000001</v>
      </c>
      <c r="K34" s="43">
        <v>0.36264999999999997</v>
      </c>
      <c r="L34" s="39">
        <v>0.17199</v>
      </c>
      <c r="M34" s="44">
        <v>0.36530000000000001</v>
      </c>
      <c r="N34" s="43">
        <v>0.32450000000000001</v>
      </c>
      <c r="O34" s="39">
        <v>0.62075999999999998</v>
      </c>
      <c r="P34" s="39">
        <v>0.36799999999999999</v>
      </c>
      <c r="Q34" s="43">
        <v>6.4399999999999999E-2</v>
      </c>
      <c r="R34" s="39">
        <v>4.0320000000000002E-2</v>
      </c>
      <c r="S34" s="44">
        <v>4.5220000000000003E-2</v>
      </c>
      <c r="T34" s="43">
        <v>2.8900000000000002E-3</v>
      </c>
      <c r="U34" s="39">
        <v>2.4219999999999998E-2</v>
      </c>
      <c r="V34" s="44">
        <v>2.8800000000000002E-3</v>
      </c>
      <c r="W34" s="43">
        <v>1.8429999999999998E-2</v>
      </c>
      <c r="X34" s="39">
        <v>1.762E-2</v>
      </c>
      <c r="Y34" s="47">
        <v>1.332E-2</v>
      </c>
      <c r="Z34" s="550"/>
    </row>
    <row r="35" spans="1:26" s="21" customFormat="1" ht="12.75" customHeight="1" x14ac:dyDescent="0.2">
      <c r="A35" s="783" t="s">
        <v>76</v>
      </c>
      <c r="B35" s="184">
        <v>6852</v>
      </c>
      <c r="C35" s="197">
        <v>232390</v>
      </c>
      <c r="D35" s="185">
        <v>76303</v>
      </c>
      <c r="E35" s="197">
        <v>592</v>
      </c>
      <c r="F35" s="197">
        <v>8177</v>
      </c>
      <c r="G35" s="185">
        <v>9999</v>
      </c>
      <c r="H35" s="197">
        <v>1207</v>
      </c>
      <c r="I35" s="197">
        <v>23502</v>
      </c>
      <c r="J35" s="185">
        <v>11565</v>
      </c>
      <c r="K35" s="197">
        <v>2110</v>
      </c>
      <c r="L35" s="197">
        <v>32461</v>
      </c>
      <c r="M35" s="185">
        <v>22844</v>
      </c>
      <c r="N35" s="179">
        <v>2261</v>
      </c>
      <c r="O35" s="179">
        <v>142297</v>
      </c>
      <c r="P35" s="189">
        <v>27332</v>
      </c>
      <c r="Q35" s="197">
        <v>461</v>
      </c>
      <c r="R35" s="197">
        <v>7802</v>
      </c>
      <c r="S35" s="185">
        <v>2959</v>
      </c>
      <c r="T35" s="197">
        <v>61</v>
      </c>
      <c r="U35" s="197">
        <v>10068</v>
      </c>
      <c r="V35" s="185">
        <v>486</v>
      </c>
      <c r="W35" s="197">
        <v>160</v>
      </c>
      <c r="X35" s="197">
        <v>8083</v>
      </c>
      <c r="Y35" s="242">
        <v>1118</v>
      </c>
      <c r="Z35" s="399"/>
    </row>
    <row r="36" spans="1:26" s="45" customFormat="1" ht="12.75" customHeight="1" x14ac:dyDescent="0.2">
      <c r="A36" s="784"/>
      <c r="B36" s="230">
        <v>1</v>
      </c>
      <c r="C36" s="231">
        <v>1</v>
      </c>
      <c r="D36" s="231">
        <v>1</v>
      </c>
      <c r="E36" s="232">
        <v>8.6400000000000005E-2</v>
      </c>
      <c r="F36" s="233">
        <v>3.5189999999999999E-2</v>
      </c>
      <c r="G36" s="234">
        <v>0.13103999999999999</v>
      </c>
      <c r="H36" s="232">
        <v>0.17615</v>
      </c>
      <c r="I36" s="233">
        <v>0.10113</v>
      </c>
      <c r="J36" s="234">
        <v>0.15157000000000001</v>
      </c>
      <c r="K36" s="232">
        <v>0.30793999999999999</v>
      </c>
      <c r="L36" s="233">
        <v>0.13968</v>
      </c>
      <c r="M36" s="234">
        <v>0.29938999999999999</v>
      </c>
      <c r="N36" s="236">
        <v>0.32998</v>
      </c>
      <c r="O36" s="237">
        <v>0.61231999999999998</v>
      </c>
      <c r="P36" s="237">
        <v>0.35820000000000002</v>
      </c>
      <c r="Q36" s="232">
        <v>6.7280000000000006E-2</v>
      </c>
      <c r="R36" s="233">
        <v>3.3570000000000003E-2</v>
      </c>
      <c r="S36" s="234">
        <v>3.8780000000000002E-2</v>
      </c>
      <c r="T36" s="232">
        <v>8.8999999999999999E-3</v>
      </c>
      <c r="U36" s="233">
        <v>4.3319999999999997E-2</v>
      </c>
      <c r="V36" s="234">
        <v>6.3699999999999998E-3</v>
      </c>
      <c r="W36" s="232">
        <v>2.3349999999999999E-2</v>
      </c>
      <c r="X36" s="233">
        <v>3.4779999999999998E-2</v>
      </c>
      <c r="Y36" s="243">
        <v>1.465E-2</v>
      </c>
      <c r="Z36" s="550"/>
    </row>
    <row r="37" spans="1:26" s="24" customFormat="1" ht="12.75" customHeight="1" x14ac:dyDescent="0.2">
      <c r="A37" s="833" t="s">
        <v>85</v>
      </c>
      <c r="B37" s="178">
        <v>489183</v>
      </c>
      <c r="C37" s="178">
        <v>14692968</v>
      </c>
      <c r="D37" s="235">
        <v>5364982</v>
      </c>
      <c r="E37" s="178">
        <v>34850</v>
      </c>
      <c r="F37" s="178">
        <v>425184</v>
      </c>
      <c r="G37" s="235">
        <v>522626</v>
      </c>
      <c r="H37" s="178">
        <v>81129</v>
      </c>
      <c r="I37" s="178">
        <v>1267201</v>
      </c>
      <c r="J37" s="235">
        <v>766377</v>
      </c>
      <c r="K37" s="178">
        <v>165532</v>
      </c>
      <c r="L37" s="178">
        <v>2264273</v>
      </c>
      <c r="M37" s="235">
        <v>1835820</v>
      </c>
      <c r="N37" s="181">
        <v>163492</v>
      </c>
      <c r="O37" s="182">
        <v>8994075</v>
      </c>
      <c r="P37" s="192">
        <v>1871914</v>
      </c>
      <c r="Q37" s="178">
        <v>33061</v>
      </c>
      <c r="R37" s="178">
        <v>704597</v>
      </c>
      <c r="S37" s="235">
        <v>253344</v>
      </c>
      <c r="T37" s="178">
        <v>5052</v>
      </c>
      <c r="U37" s="178">
        <v>651832</v>
      </c>
      <c r="V37" s="235">
        <v>52840</v>
      </c>
      <c r="W37" s="178">
        <v>6067</v>
      </c>
      <c r="X37" s="178">
        <v>385806</v>
      </c>
      <c r="Y37" s="226">
        <v>62061</v>
      </c>
      <c r="Z37" s="539"/>
    </row>
    <row r="38" spans="1:26" s="46" customFormat="1" ht="12.75" customHeight="1" thickBot="1" x14ac:dyDescent="0.25">
      <c r="A38" s="834"/>
      <c r="B38" s="238">
        <v>1</v>
      </c>
      <c r="C38" s="239">
        <v>1</v>
      </c>
      <c r="D38" s="239">
        <v>1</v>
      </c>
      <c r="E38" s="240">
        <v>7.1239999999999998E-2</v>
      </c>
      <c r="F38" s="241">
        <v>2.894E-2</v>
      </c>
      <c r="G38" s="396">
        <v>9.7409999999999997E-2</v>
      </c>
      <c r="H38" s="240">
        <v>0.16585</v>
      </c>
      <c r="I38" s="241">
        <v>8.6249999999999993E-2</v>
      </c>
      <c r="J38" s="396">
        <v>0.14285</v>
      </c>
      <c r="K38" s="240">
        <v>0.33838000000000001</v>
      </c>
      <c r="L38" s="241">
        <v>0.15411</v>
      </c>
      <c r="M38" s="396">
        <v>0.34218999999999999</v>
      </c>
      <c r="N38" s="240">
        <v>0.33421000000000001</v>
      </c>
      <c r="O38" s="241">
        <v>0.61212999999999995</v>
      </c>
      <c r="P38" s="241">
        <v>0.34891</v>
      </c>
      <c r="Q38" s="240">
        <v>6.7580000000000001E-2</v>
      </c>
      <c r="R38" s="241">
        <v>4.795E-2</v>
      </c>
      <c r="S38" s="396">
        <v>4.7219999999999998E-2</v>
      </c>
      <c r="T38" s="240">
        <v>1.0330000000000001E-2</v>
      </c>
      <c r="U38" s="241">
        <v>4.4359999999999997E-2</v>
      </c>
      <c r="V38" s="396">
        <v>9.8499999999999994E-3</v>
      </c>
      <c r="W38" s="240">
        <v>1.24E-2</v>
      </c>
      <c r="X38" s="241">
        <v>2.6259999999999999E-2</v>
      </c>
      <c r="Y38" s="244">
        <v>1.157E-2</v>
      </c>
      <c r="Z38" s="551"/>
    </row>
    <row r="39" spans="1:26" s="397" customFormat="1" x14ac:dyDescent="0.2">
      <c r="A39" s="548"/>
      <c r="E39" s="548"/>
      <c r="F39" s="548"/>
      <c r="G39" s="548"/>
      <c r="H39" s="548"/>
      <c r="I39" s="548"/>
      <c r="J39" s="548"/>
      <c r="K39" s="548"/>
      <c r="L39" s="548"/>
      <c r="M39" s="548"/>
      <c r="N39" s="407"/>
    </row>
    <row r="40" spans="1:26" s="526" customFormat="1" ht="11.25" x14ac:dyDescent="0.2">
      <c r="A40" s="526" t="str">
        <f>"Anmerkungen. Datengrundlage: Volkshochschul-Statistik "&amp;Hilfswerte!B1&amp;"; Basis: "&amp;Tabelle1!$C$36&amp;" vhs."</f>
        <v>Anmerkungen. Datengrundlage: Volkshochschul-Statistik 2024; Basis: 821 vhs.</v>
      </c>
      <c r="N40" s="526" t="str">
        <f>"Anmerkungen. Datengrundlage: Volkshochschul-Statistik "&amp;Hilfswerte!B1&amp;"; Basis: "&amp;Tabelle1!$C$36&amp;" vhs."</f>
        <v>Anmerkungen. Datengrundlage: Volkshochschul-Statistik 2024; Basis: 821 vhs.</v>
      </c>
    </row>
    <row r="41" spans="1:26" s="526" customFormat="1" ht="11.25" x14ac:dyDescent="0.2">
      <c r="A41" s="667"/>
      <c r="B41" s="667"/>
      <c r="C41" s="667"/>
      <c r="D41" s="667"/>
      <c r="E41" s="667"/>
      <c r="F41" s="667"/>
      <c r="G41" s="667"/>
      <c r="H41" s="667"/>
      <c r="I41" s="667"/>
      <c r="J41" s="667"/>
      <c r="K41" s="667"/>
      <c r="L41" s="667"/>
      <c r="M41" s="667"/>
    </row>
    <row r="42" spans="1:26" s="397" customFormat="1" x14ac:dyDescent="0.2">
      <c r="A42" s="534" t="str">
        <f>Tabelle1!$A$41</f>
        <v>Datengrundlage: Deutsches Institut für Erwachsenenbildung DIE (2025). „Basisdaten Volkshochschul-Statistik (seit 2018)“</v>
      </c>
      <c r="B42" s="536"/>
      <c r="C42" s="536"/>
      <c r="D42" s="536"/>
      <c r="E42" s="536"/>
      <c r="F42" s="536"/>
      <c r="G42" s="536"/>
      <c r="H42" s="536"/>
      <c r="I42" s="536"/>
      <c r="N42" s="534" t="str">
        <f>Tabelle1!$A$41</f>
        <v>Datengrundlage: Deutsches Institut für Erwachsenenbildung DIE (2025). „Basisdaten Volkshochschul-Statistik (seit 2018)“</v>
      </c>
      <c r="O42" s="536"/>
      <c r="P42" s="536"/>
      <c r="Q42" s="536"/>
      <c r="R42" s="536"/>
      <c r="S42" s="536"/>
      <c r="T42" s="536"/>
      <c r="U42" s="536"/>
      <c r="V42" s="536"/>
    </row>
    <row r="43" spans="1:26" s="397" customFormat="1" x14ac:dyDescent="0.2">
      <c r="A43" s="534" t="str">
        <f>Tabelle1!$A$42</f>
        <v xml:space="preserve">(ZA6276; Version 2.0.0) [Data set]. GESIS, Köln. </v>
      </c>
      <c r="B43" s="532"/>
      <c r="C43" s="532"/>
      <c r="D43" s="532"/>
      <c r="E43" s="762" t="s">
        <v>473</v>
      </c>
      <c r="F43" s="762"/>
      <c r="G43" s="762"/>
      <c r="H43" s="532"/>
      <c r="I43" s="532"/>
      <c r="N43" s="534" t="str">
        <f>Tabelle1!$A$42</f>
        <v xml:space="preserve">(ZA6276; Version 2.0.0) [Data set]. GESIS, Köln. </v>
      </c>
      <c r="O43" s="532"/>
      <c r="P43" s="532"/>
      <c r="Q43" s="532"/>
      <c r="R43" s="762" t="s">
        <v>473</v>
      </c>
      <c r="S43" s="762"/>
      <c r="T43" s="762"/>
      <c r="U43" s="532"/>
      <c r="V43" s="532"/>
    </row>
    <row r="44" spans="1:26" s="397" customFormat="1" x14ac:dyDescent="0.2">
      <c r="A44" s="536"/>
      <c r="B44" s="536"/>
      <c r="C44" s="536"/>
      <c r="D44" s="536"/>
      <c r="E44" s="536"/>
      <c r="F44" s="536"/>
      <c r="G44" s="536"/>
      <c r="H44" s="536"/>
      <c r="I44" s="536"/>
      <c r="N44" s="536"/>
      <c r="O44" s="536"/>
      <c r="P44" s="536"/>
      <c r="Q44" s="536"/>
      <c r="R44" s="536"/>
      <c r="S44" s="536"/>
      <c r="T44" s="536"/>
      <c r="U44" s="536"/>
      <c r="V44" s="536"/>
    </row>
    <row r="45" spans="1:26" s="397" customFormat="1" x14ac:dyDescent="0.2">
      <c r="A45" s="666" t="str">
        <f>Tabelle1!$A$44</f>
        <v>Die Tabellen stehen unter der Lizenz CC BY-SA DEED 4.0.</v>
      </c>
      <c r="B45" s="536"/>
      <c r="C45" s="536"/>
      <c r="D45" s="536"/>
      <c r="E45" s="536"/>
      <c r="F45" s="536"/>
      <c r="G45" s="536"/>
      <c r="H45" s="536"/>
      <c r="I45" s="536"/>
      <c r="N45" s="666" t="str">
        <f>Tabelle1!$A$44</f>
        <v>Die Tabellen stehen unter der Lizenz CC BY-SA DEED 4.0.</v>
      </c>
      <c r="O45" s="536"/>
      <c r="P45" s="536"/>
      <c r="Q45" s="536"/>
      <c r="R45" s="536"/>
      <c r="S45" s="536"/>
      <c r="T45" s="536"/>
      <c r="U45" s="536"/>
      <c r="V45" s="536"/>
    </row>
    <row r="49" spans="1:1" ht="44.25" x14ac:dyDescent="0.55000000000000004">
      <c r="A49" s="48"/>
    </row>
  </sheetData>
  <mergeCells count="33">
    <mergeCell ref="E43:G43"/>
    <mergeCell ref="R43:T43"/>
    <mergeCell ref="A27:A28"/>
    <mergeCell ref="N1:Z1"/>
    <mergeCell ref="A17:A18"/>
    <mergeCell ref="A19:A20"/>
    <mergeCell ref="A21:A22"/>
    <mergeCell ref="A23:A24"/>
    <mergeCell ref="A25:A26"/>
    <mergeCell ref="A11:A12"/>
    <mergeCell ref="A13:A14"/>
    <mergeCell ref="A1:M1"/>
    <mergeCell ref="A2:A4"/>
    <mergeCell ref="B2:D3"/>
    <mergeCell ref="E2:M2"/>
    <mergeCell ref="N2:Y2"/>
    <mergeCell ref="E3:G3"/>
    <mergeCell ref="H3:J3"/>
    <mergeCell ref="AA3:AE11"/>
    <mergeCell ref="A5:A6"/>
    <mergeCell ref="A7:A8"/>
    <mergeCell ref="A9:A10"/>
    <mergeCell ref="A15:A16"/>
    <mergeCell ref="K3:M3"/>
    <mergeCell ref="W3:Y3"/>
    <mergeCell ref="N3:P3"/>
    <mergeCell ref="Q3:S3"/>
    <mergeCell ref="T3:V3"/>
    <mergeCell ref="A29:A30"/>
    <mergeCell ref="A31:A32"/>
    <mergeCell ref="A33:A34"/>
    <mergeCell ref="A35:A36"/>
    <mergeCell ref="A37:A38"/>
  </mergeCells>
  <conditionalFormatting sqref="A6 A8 A10 A12 A14 A16 A18 A20 A22 A24 A26 A28 A30 A32 A34 A36">
    <cfRule type="cellIs" dxfId="484" priority="412" stopIfTrue="1" operator="equal">
      <formula>1</formula>
    </cfRule>
    <cfRule type="cellIs" dxfId="483" priority="413" stopIfTrue="1" operator="lessThan">
      <formula>0.0005</formula>
    </cfRule>
  </conditionalFormatting>
  <conditionalFormatting sqref="A5:Y5 A9:Y9 A11:Y11 A13:Y13 A15:Y15 A17:Y17 A19:Y19 A21:Y21 A23:Y23 A25:Y25 A27:Y27 A29:Y29 A31:Y31 A33:Y33 A35:Y35">
    <cfRule type="cellIs" dxfId="482" priority="193" stopIfTrue="1" operator="equal">
      <formula>0</formula>
    </cfRule>
  </conditionalFormatting>
  <conditionalFormatting sqref="B7:Y7">
    <cfRule type="cellIs" dxfId="481" priority="181" stopIfTrue="1" operator="equal">
      <formula>0</formula>
    </cfRule>
  </conditionalFormatting>
  <conditionalFormatting sqref="B37:Y37">
    <cfRule type="cellIs" dxfId="480" priority="1" stopIfTrue="1" operator="equal">
      <formula>0</formula>
    </cfRule>
  </conditionalFormatting>
  <hyperlinks>
    <hyperlink ref="A45" r:id="rId1" display="Publikation und Tabellen stehen unter der Lizenz CC BY-SA DEED 4.0." xr:uid="{386468E8-7F79-4792-8D5E-A326770D2221}"/>
    <hyperlink ref="N45" r:id="rId2" display="Publikation und Tabellen stehen unter der Lizenz CC BY-SA DEED 4.0." xr:uid="{87D13F0A-7396-4823-AAB6-BD3B4DD32C61}"/>
    <hyperlink ref="E43" r:id="rId3" xr:uid="{49076DA5-3014-443D-9452-631B4E9C9080}"/>
    <hyperlink ref="E43:G43" r:id="rId4" display="http://dx.doi.org/10.4232/1.14582 " xr:uid="{91D7DC4C-477B-46DE-80E1-EF5E897B5176}"/>
    <hyperlink ref="R43" r:id="rId5" xr:uid="{A5FC5857-8B03-4C46-BA0B-3CC291927F4E}"/>
    <hyperlink ref="R43:T43" r:id="rId6" display="http://dx.doi.org/10.4232/1.14582 " xr:uid="{515FA446-F7B5-4909-8997-203C9C38E506}"/>
  </hyperlinks>
  <pageMargins left="0.78740157480314965" right="0.78740157480314965" top="0.98425196850393704" bottom="0.98425196850393704" header="0.51181102362204722" footer="0.51181102362204722"/>
  <pageSetup paperSize="9" scale="65" orientation="landscape" r:id="rId7"/>
  <headerFooter scaleWithDoc="0" alignWithMargins="0"/>
  <colBreaks count="1" manualBreakCount="1">
    <brk id="13" max="46" man="1"/>
  </colBreaks>
  <legacyDrawingHF r:id="rId8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EC2DB5-9805-4BC7-A349-4F8BCEC6A0C9}">
  <sheetPr>
    <pageSetUpPr fitToPage="1"/>
  </sheetPr>
  <dimension ref="A1:T50"/>
  <sheetViews>
    <sheetView view="pageBreakPreview" zoomScaleNormal="90" zoomScaleSheetLayoutView="100" workbookViewId="0">
      <selection sqref="A1:S1"/>
    </sheetView>
  </sheetViews>
  <sheetFormatPr baseColWidth="10" defaultRowHeight="12.75" x14ac:dyDescent="0.2"/>
  <cols>
    <col min="1" max="1" width="7.7109375" style="20" customWidth="1"/>
    <col min="2" max="19" width="10.42578125" style="20" customWidth="1"/>
    <col min="20" max="20" width="2.7109375" style="397" customWidth="1"/>
    <col min="21" max="16384" width="11.42578125" style="20"/>
  </cols>
  <sheetData>
    <row r="1" spans="1:20" ht="39.950000000000003" customHeight="1" thickBot="1" x14ac:dyDescent="0.25">
      <c r="A1" s="785" t="str">
        <f>"Tabelle 8.1: Kurse, Unterrichtsstunden und Belegungen nach Ländern und Kursmerkmalen " &amp;Hilfswerte!B1</f>
        <v>Tabelle 8.1: Kurse, Unterrichtsstunden und Belegungen nach Ländern und Kursmerkmalen 2024</v>
      </c>
      <c r="B1" s="785"/>
      <c r="C1" s="785"/>
      <c r="D1" s="785"/>
      <c r="E1" s="785"/>
      <c r="F1" s="785"/>
      <c r="G1" s="785"/>
      <c r="H1" s="785"/>
      <c r="I1" s="785"/>
      <c r="J1" s="785"/>
      <c r="K1" s="785"/>
      <c r="L1" s="785"/>
      <c r="M1" s="785"/>
      <c r="N1" s="785"/>
      <c r="O1" s="785"/>
      <c r="P1" s="785"/>
      <c r="Q1" s="785"/>
      <c r="R1" s="785"/>
      <c r="S1" s="785"/>
    </row>
    <row r="2" spans="1:20" ht="13.5" customHeight="1" x14ac:dyDescent="0.2">
      <c r="A2" s="801" t="s">
        <v>12</v>
      </c>
      <c r="B2" s="795" t="s">
        <v>24</v>
      </c>
      <c r="C2" s="796"/>
      <c r="D2" s="865"/>
      <c r="E2" s="859" t="s">
        <v>377</v>
      </c>
      <c r="F2" s="793"/>
      <c r="G2" s="793"/>
      <c r="H2" s="793"/>
      <c r="I2" s="793"/>
      <c r="J2" s="793"/>
      <c r="K2" s="793" t="s">
        <v>377</v>
      </c>
      <c r="L2" s="793"/>
      <c r="M2" s="793"/>
      <c r="N2" s="793"/>
      <c r="O2" s="793"/>
      <c r="P2" s="793"/>
      <c r="Q2" s="793"/>
      <c r="R2" s="793"/>
      <c r="S2" s="794"/>
    </row>
    <row r="3" spans="1:20" ht="12.75" customHeight="1" x14ac:dyDescent="0.2">
      <c r="A3" s="802"/>
      <c r="B3" s="850"/>
      <c r="C3" s="861"/>
      <c r="D3" s="866"/>
      <c r="E3" s="789" t="s">
        <v>52</v>
      </c>
      <c r="F3" s="867"/>
      <c r="G3" s="804"/>
      <c r="H3" s="789" t="s">
        <v>389</v>
      </c>
      <c r="I3" s="867"/>
      <c r="J3" s="804"/>
      <c r="K3" s="789" t="s">
        <v>53</v>
      </c>
      <c r="L3" s="867"/>
      <c r="M3" s="867"/>
      <c r="N3" s="563"/>
      <c r="O3" s="563"/>
      <c r="P3" s="564"/>
      <c r="Q3" s="864" t="s">
        <v>390</v>
      </c>
      <c r="R3" s="790"/>
      <c r="S3" s="792"/>
    </row>
    <row r="4" spans="1:20" ht="12.75" customHeight="1" x14ac:dyDescent="0.2">
      <c r="A4" s="802"/>
      <c r="B4" s="587"/>
      <c r="C4" s="593"/>
      <c r="D4" s="594"/>
      <c r="E4" s="850"/>
      <c r="F4" s="861"/>
      <c r="G4" s="866"/>
      <c r="H4" s="850"/>
      <c r="I4" s="861"/>
      <c r="J4" s="866"/>
      <c r="K4" s="850"/>
      <c r="L4" s="861"/>
      <c r="M4" s="866"/>
      <c r="N4" s="864" t="s">
        <v>449</v>
      </c>
      <c r="O4" s="790"/>
      <c r="P4" s="791"/>
      <c r="Q4" s="587"/>
      <c r="R4" s="593"/>
      <c r="S4" s="635"/>
    </row>
    <row r="5" spans="1:20" ht="22.5" x14ac:dyDescent="0.2">
      <c r="A5" s="803"/>
      <c r="B5" s="578" t="s">
        <v>16</v>
      </c>
      <c r="C5" s="578" t="s">
        <v>40</v>
      </c>
      <c r="D5" s="571" t="s">
        <v>21</v>
      </c>
      <c r="E5" s="595" t="s">
        <v>16</v>
      </c>
      <c r="F5" s="578" t="s">
        <v>40</v>
      </c>
      <c r="G5" s="571" t="s">
        <v>21</v>
      </c>
      <c r="H5" s="578" t="s">
        <v>16</v>
      </c>
      <c r="I5" s="578" t="s">
        <v>40</v>
      </c>
      <c r="J5" s="571" t="s">
        <v>21</v>
      </c>
      <c r="K5" s="595" t="s">
        <v>16</v>
      </c>
      <c r="L5" s="578" t="s">
        <v>40</v>
      </c>
      <c r="M5" s="571" t="s">
        <v>21</v>
      </c>
      <c r="N5" s="578" t="s">
        <v>16</v>
      </c>
      <c r="O5" s="578" t="s">
        <v>40</v>
      </c>
      <c r="P5" s="578" t="s">
        <v>21</v>
      </c>
      <c r="Q5" s="578" t="s">
        <v>16</v>
      </c>
      <c r="R5" s="578" t="s">
        <v>40</v>
      </c>
      <c r="S5" s="596" t="s">
        <v>21</v>
      </c>
    </row>
    <row r="6" spans="1:20" ht="13.5" customHeight="1" x14ac:dyDescent="0.2">
      <c r="A6" s="799" t="s">
        <v>61</v>
      </c>
      <c r="B6" s="179">
        <v>100178</v>
      </c>
      <c r="C6" s="179">
        <v>2677187</v>
      </c>
      <c r="D6" s="189">
        <v>1082181</v>
      </c>
      <c r="E6" s="179">
        <v>4505</v>
      </c>
      <c r="F6" s="179">
        <v>122258</v>
      </c>
      <c r="G6" s="189">
        <v>48461</v>
      </c>
      <c r="H6" s="179">
        <v>28947</v>
      </c>
      <c r="I6" s="179">
        <v>707269</v>
      </c>
      <c r="J6" s="189">
        <v>283696</v>
      </c>
      <c r="K6" s="179">
        <v>9025</v>
      </c>
      <c r="L6" s="179">
        <v>309470</v>
      </c>
      <c r="M6" s="179">
        <v>76187</v>
      </c>
      <c r="N6" s="336">
        <v>6043</v>
      </c>
      <c r="O6" s="335">
        <v>119911</v>
      </c>
      <c r="P6" s="229">
        <v>41840</v>
      </c>
      <c r="Q6" s="179">
        <v>27033</v>
      </c>
      <c r="R6" s="179">
        <v>1602255</v>
      </c>
      <c r="S6" s="222">
        <v>305722</v>
      </c>
      <c r="T6" s="399"/>
    </row>
    <row r="7" spans="1:20" x14ac:dyDescent="0.2">
      <c r="A7" s="782"/>
      <c r="B7" s="41">
        <v>1</v>
      </c>
      <c r="C7" s="42">
        <v>1</v>
      </c>
      <c r="D7" s="42">
        <v>1</v>
      </c>
      <c r="E7" s="43">
        <v>4.4970000000000003E-2</v>
      </c>
      <c r="F7" s="39">
        <v>4.5670000000000002E-2</v>
      </c>
      <c r="G7" s="39">
        <v>4.478E-2</v>
      </c>
      <c r="H7" s="43">
        <v>0.28895999999999999</v>
      </c>
      <c r="I7" s="39">
        <v>0.26418000000000003</v>
      </c>
      <c r="J7" s="39">
        <v>0.26214999999999999</v>
      </c>
      <c r="K7" s="43">
        <v>9.0090000000000003E-2</v>
      </c>
      <c r="L7" s="39">
        <v>0.11559999999999999</v>
      </c>
      <c r="M7" s="39">
        <v>7.0400000000000004E-2</v>
      </c>
      <c r="N7" s="43">
        <v>0.66957999999999995</v>
      </c>
      <c r="O7" s="39">
        <v>0.38746999999999998</v>
      </c>
      <c r="P7" s="44">
        <v>0.54918</v>
      </c>
      <c r="Q7" s="39">
        <v>0.26984999999999998</v>
      </c>
      <c r="R7" s="39">
        <v>0.59848000000000001</v>
      </c>
      <c r="S7" s="47">
        <v>0.28250999999999998</v>
      </c>
    </row>
    <row r="8" spans="1:20" x14ac:dyDescent="0.2">
      <c r="A8" s="782" t="s">
        <v>62</v>
      </c>
      <c r="B8" s="179">
        <v>113795</v>
      </c>
      <c r="C8" s="179">
        <v>2546474</v>
      </c>
      <c r="D8" s="189">
        <v>1245976</v>
      </c>
      <c r="E8" s="179">
        <v>253</v>
      </c>
      <c r="F8" s="179">
        <v>11284</v>
      </c>
      <c r="G8" s="189">
        <v>2000</v>
      </c>
      <c r="H8" s="179">
        <v>6051</v>
      </c>
      <c r="I8" s="179">
        <v>226082</v>
      </c>
      <c r="J8" s="189">
        <v>44755</v>
      </c>
      <c r="K8" s="179">
        <v>8417</v>
      </c>
      <c r="L8" s="179">
        <v>237270</v>
      </c>
      <c r="M8" s="179">
        <v>68536</v>
      </c>
      <c r="N8" s="188">
        <v>6070</v>
      </c>
      <c r="O8" s="179">
        <v>153302</v>
      </c>
      <c r="P8" s="189">
        <v>45449</v>
      </c>
      <c r="Q8" s="179">
        <v>8493</v>
      </c>
      <c r="R8" s="179">
        <v>756732</v>
      </c>
      <c r="S8" s="222">
        <v>120741</v>
      </c>
    </row>
    <row r="9" spans="1:20" ht="13.5" customHeight="1" x14ac:dyDescent="0.2">
      <c r="A9" s="782"/>
      <c r="B9" s="41">
        <v>1</v>
      </c>
      <c r="C9" s="42">
        <v>1</v>
      </c>
      <c r="D9" s="42">
        <v>1</v>
      </c>
      <c r="E9" s="43">
        <v>2.2200000000000002E-3</v>
      </c>
      <c r="F9" s="39">
        <v>4.4299999999999999E-3</v>
      </c>
      <c r="G9" s="39">
        <v>1.6100000000000001E-3</v>
      </c>
      <c r="H9" s="43">
        <v>5.3170000000000002E-2</v>
      </c>
      <c r="I9" s="39">
        <v>8.8779999999999998E-2</v>
      </c>
      <c r="J9" s="39">
        <v>3.5920000000000001E-2</v>
      </c>
      <c r="K9" s="43">
        <v>7.3969999999999994E-2</v>
      </c>
      <c r="L9" s="39">
        <v>9.3179999999999999E-2</v>
      </c>
      <c r="M9" s="39">
        <v>5.5010000000000003E-2</v>
      </c>
      <c r="N9" s="43">
        <v>0.72116000000000002</v>
      </c>
      <c r="O9" s="39">
        <v>0.64610999999999996</v>
      </c>
      <c r="P9" s="44">
        <v>0.66313999999999995</v>
      </c>
      <c r="Q9" s="39">
        <v>7.4630000000000002E-2</v>
      </c>
      <c r="R9" s="39">
        <v>0.29716999999999999</v>
      </c>
      <c r="S9" s="47">
        <v>9.69E-2</v>
      </c>
    </row>
    <row r="10" spans="1:20" x14ac:dyDescent="0.2">
      <c r="A10" s="782" t="s">
        <v>63</v>
      </c>
      <c r="B10" s="179">
        <v>24550</v>
      </c>
      <c r="C10" s="179">
        <v>913702</v>
      </c>
      <c r="D10" s="189">
        <v>249775</v>
      </c>
      <c r="E10" s="179">
        <v>112</v>
      </c>
      <c r="F10" s="179">
        <v>11766</v>
      </c>
      <c r="G10" s="189">
        <v>964</v>
      </c>
      <c r="H10" s="179">
        <v>3446</v>
      </c>
      <c r="I10" s="179">
        <v>134230</v>
      </c>
      <c r="J10" s="189">
        <v>31129</v>
      </c>
      <c r="K10" s="179">
        <v>5237</v>
      </c>
      <c r="L10" s="179">
        <v>195904</v>
      </c>
      <c r="M10" s="179">
        <v>50412</v>
      </c>
      <c r="N10" s="188">
        <v>2807</v>
      </c>
      <c r="O10" s="179">
        <v>76035</v>
      </c>
      <c r="P10" s="189">
        <v>24791</v>
      </c>
      <c r="Q10" s="179">
        <v>9236</v>
      </c>
      <c r="R10" s="179">
        <v>542016</v>
      </c>
      <c r="S10" s="222">
        <v>105470</v>
      </c>
    </row>
    <row r="11" spans="1:20" x14ac:dyDescent="0.2">
      <c r="A11" s="782"/>
      <c r="B11" s="41">
        <v>1</v>
      </c>
      <c r="C11" s="42">
        <v>1</v>
      </c>
      <c r="D11" s="42">
        <v>1</v>
      </c>
      <c r="E11" s="43">
        <v>4.5599999999999998E-3</v>
      </c>
      <c r="F11" s="39">
        <v>1.2880000000000001E-2</v>
      </c>
      <c r="G11" s="39">
        <v>3.8600000000000001E-3</v>
      </c>
      <c r="H11" s="43">
        <v>0.14036999999999999</v>
      </c>
      <c r="I11" s="39">
        <v>0.14691000000000001</v>
      </c>
      <c r="J11" s="39">
        <v>0.12463</v>
      </c>
      <c r="K11" s="43">
        <v>0.21332000000000001</v>
      </c>
      <c r="L11" s="39">
        <v>0.21440999999999999</v>
      </c>
      <c r="M11" s="39">
        <v>0.20183000000000001</v>
      </c>
      <c r="N11" s="43">
        <v>0.53598999999999997</v>
      </c>
      <c r="O11" s="39">
        <v>0.38812000000000002</v>
      </c>
      <c r="P11" s="44">
        <v>0.49176999999999998</v>
      </c>
      <c r="Q11" s="39">
        <v>0.37620999999999999</v>
      </c>
      <c r="R11" s="39">
        <v>0.59321000000000002</v>
      </c>
      <c r="S11" s="47">
        <v>0.42226000000000002</v>
      </c>
    </row>
    <row r="12" spans="1:20" ht="13.5" customHeight="1" x14ac:dyDescent="0.2">
      <c r="A12" s="782" t="s">
        <v>64</v>
      </c>
      <c r="B12" s="179">
        <v>7374</v>
      </c>
      <c r="C12" s="179">
        <v>214089</v>
      </c>
      <c r="D12" s="189">
        <v>73768</v>
      </c>
      <c r="E12" s="179">
        <v>338</v>
      </c>
      <c r="F12" s="179">
        <v>8460</v>
      </c>
      <c r="G12" s="189">
        <v>3380</v>
      </c>
      <c r="H12" s="179">
        <v>739</v>
      </c>
      <c r="I12" s="179">
        <v>26317</v>
      </c>
      <c r="J12" s="189">
        <v>6618</v>
      </c>
      <c r="K12" s="179">
        <v>504</v>
      </c>
      <c r="L12" s="179">
        <v>23999</v>
      </c>
      <c r="M12" s="179">
        <v>4474</v>
      </c>
      <c r="N12" s="188">
        <v>122</v>
      </c>
      <c r="O12" s="179">
        <v>3144</v>
      </c>
      <c r="P12" s="189">
        <v>591</v>
      </c>
      <c r="Q12" s="179">
        <v>958</v>
      </c>
      <c r="R12" s="179">
        <v>83566</v>
      </c>
      <c r="S12" s="222">
        <v>11973</v>
      </c>
    </row>
    <row r="13" spans="1:20" x14ac:dyDescent="0.2">
      <c r="A13" s="782"/>
      <c r="B13" s="41">
        <v>1</v>
      </c>
      <c r="C13" s="42">
        <v>1</v>
      </c>
      <c r="D13" s="42">
        <v>1</v>
      </c>
      <c r="E13" s="43">
        <v>4.5839999999999999E-2</v>
      </c>
      <c r="F13" s="39">
        <v>3.952E-2</v>
      </c>
      <c r="G13" s="39">
        <v>4.582E-2</v>
      </c>
      <c r="H13" s="43">
        <v>0.10022</v>
      </c>
      <c r="I13" s="39">
        <v>0.12293</v>
      </c>
      <c r="J13" s="39">
        <v>8.9709999999999998E-2</v>
      </c>
      <c r="K13" s="43">
        <v>6.8349999999999994E-2</v>
      </c>
      <c r="L13" s="39">
        <v>0.11210000000000001</v>
      </c>
      <c r="M13" s="39">
        <v>6.0650000000000003E-2</v>
      </c>
      <c r="N13" s="43">
        <v>0.24206</v>
      </c>
      <c r="O13" s="39">
        <v>0.13100999999999999</v>
      </c>
      <c r="P13" s="44">
        <v>0.1321</v>
      </c>
      <c r="Q13" s="39">
        <v>0.12992000000000001</v>
      </c>
      <c r="R13" s="39">
        <v>0.39033000000000001</v>
      </c>
      <c r="S13" s="47">
        <v>0.16231000000000001</v>
      </c>
    </row>
    <row r="14" spans="1:20" x14ac:dyDescent="0.2">
      <c r="A14" s="782" t="s">
        <v>65</v>
      </c>
      <c r="B14" s="179">
        <v>3683</v>
      </c>
      <c r="C14" s="179">
        <v>165754</v>
      </c>
      <c r="D14" s="189">
        <v>51453</v>
      </c>
      <c r="E14" s="179">
        <v>132</v>
      </c>
      <c r="F14" s="179">
        <v>16961</v>
      </c>
      <c r="G14" s="189">
        <v>1642</v>
      </c>
      <c r="H14" s="179">
        <v>356</v>
      </c>
      <c r="I14" s="179">
        <v>23943</v>
      </c>
      <c r="J14" s="189">
        <v>3309</v>
      </c>
      <c r="K14" s="179">
        <v>146</v>
      </c>
      <c r="L14" s="179">
        <v>3104</v>
      </c>
      <c r="M14" s="179">
        <v>1141</v>
      </c>
      <c r="N14" s="188">
        <v>115</v>
      </c>
      <c r="O14" s="179">
        <v>2080</v>
      </c>
      <c r="P14" s="189">
        <v>845</v>
      </c>
      <c r="Q14" s="179">
        <v>770</v>
      </c>
      <c r="R14" s="179">
        <v>90537</v>
      </c>
      <c r="S14" s="222">
        <v>13317</v>
      </c>
    </row>
    <row r="15" spans="1:20" ht="13.5" customHeight="1" x14ac:dyDescent="0.2">
      <c r="A15" s="782"/>
      <c r="B15" s="41">
        <v>1</v>
      </c>
      <c r="C15" s="42">
        <v>1</v>
      </c>
      <c r="D15" s="42">
        <v>1</v>
      </c>
      <c r="E15" s="43">
        <v>3.5839999999999997E-2</v>
      </c>
      <c r="F15" s="39">
        <v>0.10233</v>
      </c>
      <c r="G15" s="39">
        <v>3.1910000000000001E-2</v>
      </c>
      <c r="H15" s="43">
        <v>9.6659999999999996E-2</v>
      </c>
      <c r="I15" s="39">
        <v>0.14445</v>
      </c>
      <c r="J15" s="39">
        <v>6.4310000000000006E-2</v>
      </c>
      <c r="K15" s="43">
        <v>3.9640000000000002E-2</v>
      </c>
      <c r="L15" s="39">
        <v>1.873E-2</v>
      </c>
      <c r="M15" s="39">
        <v>2.2179999999999998E-2</v>
      </c>
      <c r="N15" s="43">
        <v>0.78766999999999998</v>
      </c>
      <c r="O15" s="39">
        <v>0.67010000000000003</v>
      </c>
      <c r="P15" s="44">
        <v>0.74058000000000002</v>
      </c>
      <c r="Q15" s="39">
        <v>0.20907000000000001</v>
      </c>
      <c r="R15" s="39">
        <v>0.54620999999999997</v>
      </c>
      <c r="S15" s="47">
        <v>0.25881999999999999</v>
      </c>
    </row>
    <row r="16" spans="1:20" ht="13.5" customHeight="1" x14ac:dyDescent="0.2">
      <c r="A16" s="782" t="s">
        <v>66</v>
      </c>
      <c r="B16" s="179">
        <v>9017</v>
      </c>
      <c r="C16" s="179">
        <v>229535</v>
      </c>
      <c r="D16" s="189">
        <v>106121</v>
      </c>
      <c r="E16" s="179">
        <v>630</v>
      </c>
      <c r="F16" s="179">
        <v>24145</v>
      </c>
      <c r="G16" s="189">
        <v>11295</v>
      </c>
      <c r="H16" s="179">
        <v>3869</v>
      </c>
      <c r="I16" s="179">
        <v>143663</v>
      </c>
      <c r="J16" s="189">
        <v>47280</v>
      </c>
      <c r="K16" s="179">
        <v>2483</v>
      </c>
      <c r="L16" s="179">
        <v>52991</v>
      </c>
      <c r="M16" s="179">
        <v>27794</v>
      </c>
      <c r="N16" s="188">
        <v>2096</v>
      </c>
      <c r="O16" s="179">
        <v>40080</v>
      </c>
      <c r="P16" s="189">
        <v>21971</v>
      </c>
      <c r="Q16" s="179">
        <v>1009</v>
      </c>
      <c r="R16" s="179">
        <v>77003</v>
      </c>
      <c r="S16" s="222">
        <v>18184</v>
      </c>
    </row>
    <row r="17" spans="1:19" x14ac:dyDescent="0.2">
      <c r="A17" s="782"/>
      <c r="B17" s="41">
        <v>1</v>
      </c>
      <c r="C17" s="42">
        <v>1</v>
      </c>
      <c r="D17" s="42">
        <v>1</v>
      </c>
      <c r="E17" s="43">
        <v>6.9870000000000002E-2</v>
      </c>
      <c r="F17" s="39">
        <v>0.10519000000000001</v>
      </c>
      <c r="G17" s="39">
        <v>0.10644000000000001</v>
      </c>
      <c r="H17" s="43">
        <v>0.42908000000000002</v>
      </c>
      <c r="I17" s="39">
        <v>0.62588999999999995</v>
      </c>
      <c r="J17" s="39">
        <v>0.44552999999999998</v>
      </c>
      <c r="K17" s="43">
        <v>0.27537</v>
      </c>
      <c r="L17" s="39">
        <v>0.23086000000000001</v>
      </c>
      <c r="M17" s="39">
        <v>0.26190999999999998</v>
      </c>
      <c r="N17" s="43">
        <v>0.84414</v>
      </c>
      <c r="O17" s="39">
        <v>0.75634999999999997</v>
      </c>
      <c r="P17" s="44">
        <v>0.79049000000000003</v>
      </c>
      <c r="Q17" s="39">
        <v>0.1119</v>
      </c>
      <c r="R17" s="39">
        <v>0.33546999999999999</v>
      </c>
      <c r="S17" s="47">
        <v>0.17135</v>
      </c>
    </row>
    <row r="18" spans="1:19" x14ac:dyDescent="0.2">
      <c r="A18" s="782" t="s">
        <v>67</v>
      </c>
      <c r="B18" s="179">
        <v>32963</v>
      </c>
      <c r="C18" s="179">
        <v>1098350</v>
      </c>
      <c r="D18" s="189">
        <v>342281</v>
      </c>
      <c r="E18" s="179">
        <v>1345</v>
      </c>
      <c r="F18" s="179">
        <v>49535</v>
      </c>
      <c r="G18" s="189">
        <v>14839</v>
      </c>
      <c r="H18" s="179">
        <v>4986</v>
      </c>
      <c r="I18" s="179">
        <v>182637</v>
      </c>
      <c r="J18" s="189">
        <v>44294</v>
      </c>
      <c r="K18" s="179">
        <v>1983</v>
      </c>
      <c r="L18" s="179">
        <v>53114</v>
      </c>
      <c r="M18" s="179">
        <v>16748</v>
      </c>
      <c r="N18" s="188">
        <v>1273</v>
      </c>
      <c r="O18" s="179">
        <v>38422</v>
      </c>
      <c r="P18" s="189">
        <v>10480</v>
      </c>
      <c r="Q18" s="179">
        <v>7989</v>
      </c>
      <c r="R18" s="179">
        <v>595187</v>
      </c>
      <c r="S18" s="222">
        <v>103955</v>
      </c>
    </row>
    <row r="19" spans="1:19" ht="13.5" customHeight="1" x14ac:dyDescent="0.2">
      <c r="A19" s="782"/>
      <c r="B19" s="41">
        <v>1</v>
      </c>
      <c r="C19" s="42">
        <v>1</v>
      </c>
      <c r="D19" s="42">
        <v>1</v>
      </c>
      <c r="E19" s="43">
        <v>4.0800000000000003E-2</v>
      </c>
      <c r="F19" s="39">
        <v>4.5100000000000001E-2</v>
      </c>
      <c r="G19" s="39">
        <v>4.335E-2</v>
      </c>
      <c r="H19" s="43">
        <v>0.15126000000000001</v>
      </c>
      <c r="I19" s="39">
        <v>0.16628000000000001</v>
      </c>
      <c r="J19" s="39">
        <v>0.12941</v>
      </c>
      <c r="K19" s="43">
        <v>6.0159999999999998E-2</v>
      </c>
      <c r="L19" s="39">
        <v>4.836E-2</v>
      </c>
      <c r="M19" s="39">
        <v>4.8930000000000001E-2</v>
      </c>
      <c r="N19" s="43">
        <v>0.64195999999999998</v>
      </c>
      <c r="O19" s="39">
        <v>0.72338999999999998</v>
      </c>
      <c r="P19" s="44">
        <v>0.62575000000000003</v>
      </c>
      <c r="Q19" s="39">
        <v>0.24235999999999999</v>
      </c>
      <c r="R19" s="39">
        <v>0.54188999999999998</v>
      </c>
      <c r="S19" s="47">
        <v>0.30370999999999998</v>
      </c>
    </row>
    <row r="20" spans="1:19" ht="12.75" customHeight="1" x14ac:dyDescent="0.2">
      <c r="A20" s="782" t="s">
        <v>68</v>
      </c>
      <c r="B20" s="179">
        <v>3709</v>
      </c>
      <c r="C20" s="179">
        <v>132029</v>
      </c>
      <c r="D20" s="189">
        <v>40954</v>
      </c>
      <c r="E20" s="179">
        <v>155</v>
      </c>
      <c r="F20" s="179">
        <v>4888</v>
      </c>
      <c r="G20" s="189">
        <v>1490</v>
      </c>
      <c r="H20" s="179">
        <v>149</v>
      </c>
      <c r="I20" s="179">
        <v>2675</v>
      </c>
      <c r="J20" s="189">
        <v>1524</v>
      </c>
      <c r="K20" s="179">
        <v>220</v>
      </c>
      <c r="L20" s="179">
        <v>7960</v>
      </c>
      <c r="M20" s="179">
        <v>2320</v>
      </c>
      <c r="N20" s="188">
        <v>66</v>
      </c>
      <c r="O20" s="179">
        <v>511</v>
      </c>
      <c r="P20" s="189">
        <v>762</v>
      </c>
      <c r="Q20" s="179">
        <v>524</v>
      </c>
      <c r="R20" s="179">
        <v>66979</v>
      </c>
      <c r="S20" s="222">
        <v>8113</v>
      </c>
    </row>
    <row r="21" spans="1:19" x14ac:dyDescent="0.2">
      <c r="A21" s="782"/>
      <c r="B21" s="41">
        <v>1</v>
      </c>
      <c r="C21" s="42">
        <v>1</v>
      </c>
      <c r="D21" s="42">
        <v>1</v>
      </c>
      <c r="E21" s="43">
        <v>4.1790000000000001E-2</v>
      </c>
      <c r="F21" s="39">
        <v>3.7019999999999997E-2</v>
      </c>
      <c r="G21" s="39">
        <v>3.6380000000000003E-2</v>
      </c>
      <c r="H21" s="43">
        <v>4.0169999999999997E-2</v>
      </c>
      <c r="I21" s="39">
        <v>2.026E-2</v>
      </c>
      <c r="J21" s="39">
        <v>3.721E-2</v>
      </c>
      <c r="K21" s="43">
        <v>5.9319999999999998E-2</v>
      </c>
      <c r="L21" s="39">
        <v>6.0290000000000003E-2</v>
      </c>
      <c r="M21" s="39">
        <v>5.6649999999999999E-2</v>
      </c>
      <c r="N21" s="43">
        <v>0.3</v>
      </c>
      <c r="O21" s="39">
        <v>6.4199999999999993E-2</v>
      </c>
      <c r="P21" s="44">
        <v>0.32845000000000002</v>
      </c>
      <c r="Q21" s="39">
        <v>0.14127999999999999</v>
      </c>
      <c r="R21" s="39">
        <v>0.50731000000000004</v>
      </c>
      <c r="S21" s="47">
        <v>0.1981</v>
      </c>
    </row>
    <row r="22" spans="1:19" ht="13.5" customHeight="1" x14ac:dyDescent="0.2">
      <c r="A22" s="782" t="s">
        <v>69</v>
      </c>
      <c r="B22" s="179">
        <v>43189</v>
      </c>
      <c r="C22" s="179">
        <v>1794103</v>
      </c>
      <c r="D22" s="189">
        <v>496320</v>
      </c>
      <c r="E22" s="179">
        <v>2072</v>
      </c>
      <c r="F22" s="179">
        <v>191360</v>
      </c>
      <c r="G22" s="189">
        <v>24918</v>
      </c>
      <c r="H22" s="179">
        <v>3489</v>
      </c>
      <c r="I22" s="179">
        <v>255875</v>
      </c>
      <c r="J22" s="189">
        <v>42087</v>
      </c>
      <c r="K22" s="179">
        <v>2056</v>
      </c>
      <c r="L22" s="179">
        <v>88824</v>
      </c>
      <c r="M22" s="179">
        <v>18477</v>
      </c>
      <c r="N22" s="188">
        <v>1017</v>
      </c>
      <c r="O22" s="179">
        <v>29003</v>
      </c>
      <c r="P22" s="189">
        <v>7730</v>
      </c>
      <c r="Q22" s="179">
        <v>6420</v>
      </c>
      <c r="R22" s="179">
        <v>737177</v>
      </c>
      <c r="S22" s="222">
        <v>101428</v>
      </c>
    </row>
    <row r="23" spans="1:19" x14ac:dyDescent="0.2">
      <c r="A23" s="782"/>
      <c r="B23" s="41">
        <v>1</v>
      </c>
      <c r="C23" s="42">
        <v>1</v>
      </c>
      <c r="D23" s="42">
        <v>1</v>
      </c>
      <c r="E23" s="43">
        <v>4.7980000000000002E-2</v>
      </c>
      <c r="F23" s="39">
        <v>0.10666</v>
      </c>
      <c r="G23" s="39">
        <v>5.0209999999999998E-2</v>
      </c>
      <c r="H23" s="43">
        <v>8.0780000000000005E-2</v>
      </c>
      <c r="I23" s="39">
        <v>0.14262</v>
      </c>
      <c r="J23" s="39">
        <v>8.48E-2</v>
      </c>
      <c r="K23" s="43">
        <v>4.7600000000000003E-2</v>
      </c>
      <c r="L23" s="39">
        <v>4.9509999999999998E-2</v>
      </c>
      <c r="M23" s="39">
        <v>3.7229999999999999E-2</v>
      </c>
      <c r="N23" s="43">
        <v>0.49464999999999998</v>
      </c>
      <c r="O23" s="39">
        <v>0.32651999999999998</v>
      </c>
      <c r="P23" s="44">
        <v>0.41836000000000001</v>
      </c>
      <c r="Q23" s="39">
        <v>0.14865</v>
      </c>
      <c r="R23" s="39">
        <v>0.41088999999999998</v>
      </c>
      <c r="S23" s="47">
        <v>0.20436000000000001</v>
      </c>
    </row>
    <row r="24" spans="1:19" ht="12.75" customHeight="1" x14ac:dyDescent="0.2">
      <c r="A24" s="782" t="s">
        <v>70</v>
      </c>
      <c r="B24" s="179">
        <v>76256</v>
      </c>
      <c r="C24" s="179">
        <v>2652147</v>
      </c>
      <c r="D24" s="189">
        <v>874016</v>
      </c>
      <c r="E24" s="179">
        <v>2775</v>
      </c>
      <c r="F24" s="179">
        <v>157505</v>
      </c>
      <c r="G24" s="189">
        <v>33349</v>
      </c>
      <c r="H24" s="179">
        <v>7794</v>
      </c>
      <c r="I24" s="179">
        <v>343301</v>
      </c>
      <c r="J24" s="189">
        <v>77700</v>
      </c>
      <c r="K24" s="179">
        <v>5970</v>
      </c>
      <c r="L24" s="179">
        <v>237471</v>
      </c>
      <c r="M24" s="179">
        <v>57731</v>
      </c>
      <c r="N24" s="188">
        <v>2818</v>
      </c>
      <c r="O24" s="179">
        <v>62628</v>
      </c>
      <c r="P24" s="189">
        <v>22067</v>
      </c>
      <c r="Q24" s="179">
        <v>12479</v>
      </c>
      <c r="R24" s="179">
        <v>1292007</v>
      </c>
      <c r="S24" s="222">
        <v>195947</v>
      </c>
    </row>
    <row r="25" spans="1:19" x14ac:dyDescent="0.2">
      <c r="A25" s="782"/>
      <c r="B25" s="41">
        <v>1</v>
      </c>
      <c r="C25" s="42">
        <v>1</v>
      </c>
      <c r="D25" s="42">
        <v>1</v>
      </c>
      <c r="E25" s="43">
        <v>3.6389999999999999E-2</v>
      </c>
      <c r="F25" s="39">
        <v>5.9389999999999998E-2</v>
      </c>
      <c r="G25" s="39">
        <v>3.8159999999999999E-2</v>
      </c>
      <c r="H25" s="43">
        <v>0.10221</v>
      </c>
      <c r="I25" s="39">
        <v>0.12944</v>
      </c>
      <c r="J25" s="39">
        <v>8.8900000000000007E-2</v>
      </c>
      <c r="K25" s="43">
        <v>7.8289999999999998E-2</v>
      </c>
      <c r="L25" s="39">
        <v>8.9539999999999995E-2</v>
      </c>
      <c r="M25" s="39">
        <v>6.6049999999999998E-2</v>
      </c>
      <c r="N25" s="43">
        <v>0.47203000000000001</v>
      </c>
      <c r="O25" s="39">
        <v>0.26373000000000002</v>
      </c>
      <c r="P25" s="44">
        <v>0.38224000000000002</v>
      </c>
      <c r="Q25" s="39">
        <v>0.16364999999999999</v>
      </c>
      <c r="R25" s="39">
        <v>0.48715999999999998</v>
      </c>
      <c r="S25" s="47">
        <v>0.22419</v>
      </c>
    </row>
    <row r="26" spans="1:19" ht="12.75" customHeight="1" x14ac:dyDescent="0.2">
      <c r="A26" s="782" t="s">
        <v>71</v>
      </c>
      <c r="B26" s="179">
        <v>22668</v>
      </c>
      <c r="C26" s="179">
        <v>703134</v>
      </c>
      <c r="D26" s="189">
        <v>247733</v>
      </c>
      <c r="E26" s="179">
        <v>1129</v>
      </c>
      <c r="F26" s="179">
        <v>50363</v>
      </c>
      <c r="G26" s="189">
        <v>13184</v>
      </c>
      <c r="H26" s="179">
        <v>963</v>
      </c>
      <c r="I26" s="179">
        <v>60991</v>
      </c>
      <c r="J26" s="189">
        <v>10180</v>
      </c>
      <c r="K26" s="179">
        <v>869</v>
      </c>
      <c r="L26" s="179">
        <v>22511</v>
      </c>
      <c r="M26" s="179">
        <v>6971</v>
      </c>
      <c r="N26" s="188">
        <v>527</v>
      </c>
      <c r="O26" s="179">
        <v>10163</v>
      </c>
      <c r="P26" s="189">
        <v>3897</v>
      </c>
      <c r="Q26" s="179">
        <v>3053</v>
      </c>
      <c r="R26" s="179">
        <v>287246</v>
      </c>
      <c r="S26" s="222">
        <v>46099</v>
      </c>
    </row>
    <row r="27" spans="1:19" x14ac:dyDescent="0.2">
      <c r="A27" s="782"/>
      <c r="B27" s="41">
        <v>1</v>
      </c>
      <c r="C27" s="42">
        <v>1</v>
      </c>
      <c r="D27" s="42">
        <v>1</v>
      </c>
      <c r="E27" s="43">
        <v>4.981E-2</v>
      </c>
      <c r="F27" s="39">
        <v>7.1629999999999999E-2</v>
      </c>
      <c r="G27" s="39">
        <v>5.3220000000000003E-2</v>
      </c>
      <c r="H27" s="43">
        <v>4.2479999999999997E-2</v>
      </c>
      <c r="I27" s="39">
        <v>8.6739999999999998E-2</v>
      </c>
      <c r="J27" s="39">
        <v>4.1090000000000002E-2</v>
      </c>
      <c r="K27" s="43">
        <v>3.8339999999999999E-2</v>
      </c>
      <c r="L27" s="39">
        <v>3.202E-2</v>
      </c>
      <c r="M27" s="39">
        <v>2.8139999999999998E-2</v>
      </c>
      <c r="N27" s="43">
        <v>0.60643999999999998</v>
      </c>
      <c r="O27" s="39">
        <v>0.45146999999999998</v>
      </c>
      <c r="P27" s="44">
        <v>0.55903000000000003</v>
      </c>
      <c r="Q27" s="39">
        <v>0.13467999999999999</v>
      </c>
      <c r="R27" s="39">
        <v>0.40851999999999999</v>
      </c>
      <c r="S27" s="47">
        <v>0.18608</v>
      </c>
    </row>
    <row r="28" spans="1:19" x14ac:dyDescent="0.2">
      <c r="A28" s="782" t="s">
        <v>72</v>
      </c>
      <c r="B28" s="179">
        <v>5794</v>
      </c>
      <c r="C28" s="179">
        <v>155826</v>
      </c>
      <c r="D28" s="189">
        <v>62507</v>
      </c>
      <c r="E28" s="179">
        <v>93</v>
      </c>
      <c r="F28" s="179">
        <v>5760</v>
      </c>
      <c r="G28" s="189">
        <v>843</v>
      </c>
      <c r="H28" s="179">
        <v>165</v>
      </c>
      <c r="I28" s="179">
        <v>12466</v>
      </c>
      <c r="J28" s="189">
        <v>1359</v>
      </c>
      <c r="K28" s="179">
        <v>101</v>
      </c>
      <c r="L28" s="179">
        <v>2546</v>
      </c>
      <c r="M28" s="179">
        <v>611</v>
      </c>
      <c r="N28" s="188">
        <v>38</v>
      </c>
      <c r="O28" s="179">
        <v>425</v>
      </c>
      <c r="P28" s="189">
        <v>214</v>
      </c>
      <c r="Q28" s="179">
        <v>509</v>
      </c>
      <c r="R28" s="179">
        <v>55981</v>
      </c>
      <c r="S28" s="222">
        <v>7951</v>
      </c>
    </row>
    <row r="29" spans="1:19" x14ac:dyDescent="0.2">
      <c r="A29" s="782"/>
      <c r="B29" s="41">
        <v>1</v>
      </c>
      <c r="C29" s="42">
        <v>1</v>
      </c>
      <c r="D29" s="42">
        <v>1</v>
      </c>
      <c r="E29" s="43">
        <v>1.6049999999999998E-2</v>
      </c>
      <c r="F29" s="39">
        <v>3.696E-2</v>
      </c>
      <c r="G29" s="39">
        <v>1.349E-2</v>
      </c>
      <c r="H29" s="43">
        <v>2.8479999999999998E-2</v>
      </c>
      <c r="I29" s="39">
        <v>0.08</v>
      </c>
      <c r="J29" s="39">
        <v>2.1739999999999999E-2</v>
      </c>
      <c r="K29" s="43">
        <v>1.7430000000000001E-2</v>
      </c>
      <c r="L29" s="39">
        <v>1.634E-2</v>
      </c>
      <c r="M29" s="39">
        <v>9.7699999999999992E-3</v>
      </c>
      <c r="N29" s="43">
        <v>0.37624000000000002</v>
      </c>
      <c r="O29" s="39">
        <v>0.16693</v>
      </c>
      <c r="P29" s="44">
        <v>0.35025000000000001</v>
      </c>
      <c r="Q29" s="39">
        <v>8.7849999999999998E-2</v>
      </c>
      <c r="R29" s="39">
        <v>0.35925000000000001</v>
      </c>
      <c r="S29" s="47">
        <v>0.12720000000000001</v>
      </c>
    </row>
    <row r="30" spans="1:19" x14ac:dyDescent="0.2">
      <c r="A30" s="782" t="s">
        <v>73</v>
      </c>
      <c r="B30" s="179">
        <v>13334</v>
      </c>
      <c r="C30" s="179">
        <v>377974</v>
      </c>
      <c r="D30" s="189">
        <v>143261</v>
      </c>
      <c r="E30" s="179">
        <v>517</v>
      </c>
      <c r="F30" s="179">
        <v>7357</v>
      </c>
      <c r="G30" s="189">
        <v>7080</v>
      </c>
      <c r="H30" s="179">
        <v>1330</v>
      </c>
      <c r="I30" s="179">
        <v>51548</v>
      </c>
      <c r="J30" s="189">
        <v>15194</v>
      </c>
      <c r="K30" s="179">
        <v>987</v>
      </c>
      <c r="L30" s="179">
        <v>28892</v>
      </c>
      <c r="M30" s="179">
        <v>10903</v>
      </c>
      <c r="N30" s="188">
        <v>736</v>
      </c>
      <c r="O30" s="179">
        <v>21899</v>
      </c>
      <c r="P30" s="189">
        <v>8257</v>
      </c>
      <c r="Q30" s="179">
        <v>2299</v>
      </c>
      <c r="R30" s="179">
        <v>178420</v>
      </c>
      <c r="S30" s="222">
        <v>30933</v>
      </c>
    </row>
    <row r="31" spans="1:19" x14ac:dyDescent="0.2">
      <c r="A31" s="782"/>
      <c r="B31" s="41">
        <v>1</v>
      </c>
      <c r="C31" s="42">
        <v>1</v>
      </c>
      <c r="D31" s="42">
        <v>1</v>
      </c>
      <c r="E31" s="43">
        <v>3.8769999999999999E-2</v>
      </c>
      <c r="F31" s="39">
        <v>1.9460000000000002E-2</v>
      </c>
      <c r="G31" s="39">
        <v>4.9419999999999999E-2</v>
      </c>
      <c r="H31" s="43">
        <v>9.9750000000000005E-2</v>
      </c>
      <c r="I31" s="39">
        <v>0.13638</v>
      </c>
      <c r="J31" s="39">
        <v>0.10606</v>
      </c>
      <c r="K31" s="43">
        <v>7.4020000000000002E-2</v>
      </c>
      <c r="L31" s="39">
        <v>7.6439999999999994E-2</v>
      </c>
      <c r="M31" s="39">
        <v>7.6109999999999997E-2</v>
      </c>
      <c r="N31" s="43">
        <v>0.74568999999999996</v>
      </c>
      <c r="O31" s="39">
        <v>0.75795999999999997</v>
      </c>
      <c r="P31" s="44">
        <v>0.75731000000000004</v>
      </c>
      <c r="Q31" s="39">
        <v>0.17241999999999999</v>
      </c>
      <c r="R31" s="39">
        <v>0.47204000000000002</v>
      </c>
      <c r="S31" s="47">
        <v>0.21592</v>
      </c>
    </row>
    <row r="32" spans="1:19" ht="12.75" customHeight="1" x14ac:dyDescent="0.2">
      <c r="A32" s="782" t="s">
        <v>74</v>
      </c>
      <c r="B32" s="179">
        <v>5744</v>
      </c>
      <c r="C32" s="179">
        <v>186432</v>
      </c>
      <c r="D32" s="189">
        <v>62843</v>
      </c>
      <c r="E32" s="179">
        <v>99</v>
      </c>
      <c r="F32" s="179">
        <v>4869</v>
      </c>
      <c r="G32" s="189">
        <v>934</v>
      </c>
      <c r="H32" s="179">
        <v>157</v>
      </c>
      <c r="I32" s="179">
        <v>12270</v>
      </c>
      <c r="J32" s="189">
        <v>1637</v>
      </c>
      <c r="K32" s="179">
        <v>575</v>
      </c>
      <c r="L32" s="179">
        <v>24580</v>
      </c>
      <c r="M32" s="179">
        <v>5835</v>
      </c>
      <c r="N32" s="188">
        <v>121</v>
      </c>
      <c r="O32" s="179">
        <v>3223</v>
      </c>
      <c r="P32" s="189">
        <v>674</v>
      </c>
      <c r="Q32" s="179">
        <v>780</v>
      </c>
      <c r="R32" s="179">
        <v>74542</v>
      </c>
      <c r="S32" s="222">
        <v>12202</v>
      </c>
    </row>
    <row r="33" spans="1:19" x14ac:dyDescent="0.2">
      <c r="A33" s="782"/>
      <c r="B33" s="41">
        <v>1</v>
      </c>
      <c r="C33" s="42">
        <v>1</v>
      </c>
      <c r="D33" s="42">
        <v>1</v>
      </c>
      <c r="E33" s="43">
        <v>1.7239999999999998E-2</v>
      </c>
      <c r="F33" s="39">
        <v>2.6120000000000001E-2</v>
      </c>
      <c r="G33" s="39">
        <v>1.486E-2</v>
      </c>
      <c r="H33" s="43">
        <v>2.733E-2</v>
      </c>
      <c r="I33" s="39">
        <v>6.5809999999999994E-2</v>
      </c>
      <c r="J33" s="39">
        <v>2.605E-2</v>
      </c>
      <c r="K33" s="43">
        <v>0.10009999999999999</v>
      </c>
      <c r="L33" s="39">
        <v>0.13184000000000001</v>
      </c>
      <c r="M33" s="39">
        <v>9.2850000000000002E-2</v>
      </c>
      <c r="N33" s="43">
        <v>0.21043000000000001</v>
      </c>
      <c r="O33" s="39">
        <v>0.13111999999999999</v>
      </c>
      <c r="P33" s="44">
        <v>0.11551</v>
      </c>
      <c r="Q33" s="39">
        <v>0.13578999999999999</v>
      </c>
      <c r="R33" s="39">
        <v>0.39983000000000002</v>
      </c>
      <c r="S33" s="47">
        <v>0.19417000000000001</v>
      </c>
    </row>
    <row r="34" spans="1:19" ht="12.75" customHeight="1" x14ac:dyDescent="0.2">
      <c r="A34" s="782" t="s">
        <v>75</v>
      </c>
      <c r="B34" s="179">
        <v>20077</v>
      </c>
      <c r="C34" s="179">
        <v>613842</v>
      </c>
      <c r="D34" s="189">
        <v>209490</v>
      </c>
      <c r="E34" s="179">
        <v>1181</v>
      </c>
      <c r="F34" s="179">
        <v>84528</v>
      </c>
      <c r="G34" s="189">
        <v>15026</v>
      </c>
      <c r="H34" s="179">
        <v>1171</v>
      </c>
      <c r="I34" s="179">
        <v>72907</v>
      </c>
      <c r="J34" s="189">
        <v>11551</v>
      </c>
      <c r="K34" s="179">
        <v>1024</v>
      </c>
      <c r="L34" s="179">
        <v>35315</v>
      </c>
      <c r="M34" s="179">
        <v>8200</v>
      </c>
      <c r="N34" s="188">
        <v>476</v>
      </c>
      <c r="O34" s="179">
        <v>10498</v>
      </c>
      <c r="P34" s="189">
        <v>2855</v>
      </c>
      <c r="Q34" s="179">
        <v>2314</v>
      </c>
      <c r="R34" s="179">
        <v>263450</v>
      </c>
      <c r="S34" s="222">
        <v>38075</v>
      </c>
    </row>
    <row r="35" spans="1:19" x14ac:dyDescent="0.2">
      <c r="A35" s="782"/>
      <c r="B35" s="41">
        <v>1</v>
      </c>
      <c r="C35" s="42">
        <v>1</v>
      </c>
      <c r="D35" s="42">
        <v>1</v>
      </c>
      <c r="E35" s="43">
        <v>5.8819999999999997E-2</v>
      </c>
      <c r="F35" s="39">
        <v>0.13769999999999999</v>
      </c>
      <c r="G35" s="39">
        <v>7.1730000000000002E-2</v>
      </c>
      <c r="H35" s="43">
        <v>5.833E-2</v>
      </c>
      <c r="I35" s="39">
        <v>0.11877</v>
      </c>
      <c r="J35" s="39">
        <v>5.5140000000000002E-2</v>
      </c>
      <c r="K35" s="43">
        <v>5.0999999999999997E-2</v>
      </c>
      <c r="L35" s="39">
        <v>5.7529999999999998E-2</v>
      </c>
      <c r="M35" s="39">
        <v>3.9140000000000001E-2</v>
      </c>
      <c r="N35" s="43">
        <v>0.46483999999999998</v>
      </c>
      <c r="O35" s="39">
        <v>0.29726999999999998</v>
      </c>
      <c r="P35" s="44">
        <v>0.34816999999999998</v>
      </c>
      <c r="Q35" s="39">
        <v>0.11526</v>
      </c>
      <c r="R35" s="39">
        <v>0.42918000000000001</v>
      </c>
      <c r="S35" s="47">
        <v>0.18174999999999999</v>
      </c>
    </row>
    <row r="36" spans="1:19" x14ac:dyDescent="0.2">
      <c r="A36" s="783" t="s">
        <v>76</v>
      </c>
      <c r="B36" s="197">
        <v>6852</v>
      </c>
      <c r="C36" s="197">
        <v>232390</v>
      </c>
      <c r="D36" s="185">
        <v>76303</v>
      </c>
      <c r="E36" s="197">
        <v>131</v>
      </c>
      <c r="F36" s="197">
        <v>3137</v>
      </c>
      <c r="G36" s="185">
        <v>1243</v>
      </c>
      <c r="H36" s="197">
        <v>533</v>
      </c>
      <c r="I36" s="197">
        <v>33661</v>
      </c>
      <c r="J36" s="185">
        <v>4730</v>
      </c>
      <c r="K36" s="197">
        <v>300</v>
      </c>
      <c r="L36" s="197">
        <v>16337</v>
      </c>
      <c r="M36" s="197">
        <v>3070</v>
      </c>
      <c r="N36" s="184">
        <v>112</v>
      </c>
      <c r="O36" s="197">
        <v>4981</v>
      </c>
      <c r="P36" s="185">
        <v>923</v>
      </c>
      <c r="Q36" s="197">
        <v>1422</v>
      </c>
      <c r="R36" s="197">
        <v>124351</v>
      </c>
      <c r="S36" s="242">
        <v>19163</v>
      </c>
    </row>
    <row r="37" spans="1:19" x14ac:dyDescent="0.2">
      <c r="A37" s="784"/>
      <c r="B37" s="231">
        <v>1</v>
      </c>
      <c r="C37" s="231">
        <v>1</v>
      </c>
      <c r="D37" s="231">
        <v>1</v>
      </c>
      <c r="E37" s="232">
        <v>1.9120000000000002E-2</v>
      </c>
      <c r="F37" s="233">
        <v>1.35E-2</v>
      </c>
      <c r="G37" s="233">
        <v>1.6289999999999999E-2</v>
      </c>
      <c r="H37" s="232">
        <v>7.7789999999999998E-2</v>
      </c>
      <c r="I37" s="233">
        <v>0.14485000000000001</v>
      </c>
      <c r="J37" s="233">
        <v>6.1990000000000003E-2</v>
      </c>
      <c r="K37" s="232">
        <v>4.3779999999999999E-2</v>
      </c>
      <c r="L37" s="233">
        <v>7.0300000000000001E-2</v>
      </c>
      <c r="M37" s="233">
        <v>4.0230000000000002E-2</v>
      </c>
      <c r="N37" s="232">
        <v>0.37333</v>
      </c>
      <c r="O37" s="233">
        <v>0.30488999999999999</v>
      </c>
      <c r="P37" s="234">
        <v>0.30064999999999997</v>
      </c>
      <c r="Q37" s="233">
        <v>0.20752999999999999</v>
      </c>
      <c r="R37" s="233">
        <v>0.53510000000000002</v>
      </c>
      <c r="S37" s="243">
        <v>0.25113999999999997</v>
      </c>
    </row>
    <row r="38" spans="1:19" ht="12.75" customHeight="1" x14ac:dyDescent="0.2">
      <c r="A38" s="833" t="s">
        <v>85</v>
      </c>
      <c r="B38" s="181">
        <v>489183</v>
      </c>
      <c r="C38" s="182">
        <v>14692968</v>
      </c>
      <c r="D38" s="192">
        <v>5364982</v>
      </c>
      <c r="E38" s="182">
        <v>15467</v>
      </c>
      <c r="F38" s="182">
        <v>754176</v>
      </c>
      <c r="G38" s="192">
        <v>180648</v>
      </c>
      <c r="H38" s="182">
        <v>64145</v>
      </c>
      <c r="I38" s="182">
        <v>2289835</v>
      </c>
      <c r="J38" s="192">
        <v>627043</v>
      </c>
      <c r="K38" s="182">
        <v>39897</v>
      </c>
      <c r="L38" s="182">
        <v>1340288</v>
      </c>
      <c r="M38" s="182">
        <v>359410</v>
      </c>
      <c r="N38" s="181">
        <v>24437</v>
      </c>
      <c r="O38" s="182">
        <v>576305</v>
      </c>
      <c r="P38" s="192">
        <v>193346</v>
      </c>
      <c r="Q38" s="182">
        <v>85288</v>
      </c>
      <c r="R38" s="182">
        <v>6827449</v>
      </c>
      <c r="S38" s="228">
        <v>1139273</v>
      </c>
    </row>
    <row r="39" spans="1:19" ht="13.5" thickBot="1" x14ac:dyDescent="0.25">
      <c r="A39" s="834"/>
      <c r="B39" s="238">
        <v>1</v>
      </c>
      <c r="C39" s="239">
        <v>1</v>
      </c>
      <c r="D39" s="239">
        <v>1</v>
      </c>
      <c r="E39" s="240">
        <v>3.1620000000000002E-2</v>
      </c>
      <c r="F39" s="241">
        <v>5.1330000000000001E-2</v>
      </c>
      <c r="G39" s="241">
        <v>3.3669999999999999E-2</v>
      </c>
      <c r="H39" s="240">
        <v>0.13113</v>
      </c>
      <c r="I39" s="241">
        <v>0.15584999999999999</v>
      </c>
      <c r="J39" s="241">
        <v>0.11688</v>
      </c>
      <c r="K39" s="240">
        <v>8.1559999999999994E-2</v>
      </c>
      <c r="L39" s="241">
        <v>9.1219999999999996E-2</v>
      </c>
      <c r="M39" s="241">
        <v>6.6989999999999994E-2</v>
      </c>
      <c r="N39" s="240">
        <v>0.61250000000000004</v>
      </c>
      <c r="O39" s="241">
        <v>0.42998999999999998</v>
      </c>
      <c r="P39" s="396">
        <v>0.53795000000000004</v>
      </c>
      <c r="Q39" s="241">
        <v>0.17435</v>
      </c>
      <c r="R39" s="241">
        <v>0.46467000000000003</v>
      </c>
      <c r="S39" s="244">
        <v>0.21235000000000001</v>
      </c>
    </row>
    <row r="40" spans="1:19" s="397" customFormat="1" x14ac:dyDescent="0.2"/>
    <row r="41" spans="1:19" s="526" customFormat="1" ht="11.25" x14ac:dyDescent="0.2">
      <c r="A41" s="526" t="str">
        <f>"Anmerkungen. Datengrundlage: Volkshochschul-Statistik "&amp;Hilfswerte!B1&amp;"; Basis: "&amp;Tabelle1!$C$36&amp;" vhs."</f>
        <v>Anmerkungen. Datengrundlage: Volkshochschul-Statistik 2024; Basis: 821 vhs.</v>
      </c>
      <c r="M41" s="553"/>
      <c r="N41" s="553"/>
      <c r="O41" s="553"/>
      <c r="P41" s="553"/>
    </row>
    <row r="42" spans="1:19" s="526" customFormat="1" ht="11.25" x14ac:dyDescent="0.2">
      <c r="A42" s="526" t="s">
        <v>405</v>
      </c>
    </row>
    <row r="43" spans="1:19" s="526" customFormat="1" ht="11.25" x14ac:dyDescent="0.2"/>
    <row r="44" spans="1:19" s="526" customFormat="1" x14ac:dyDescent="0.2">
      <c r="A44" s="534" t="str">
        <f>Tabelle1!$A$41</f>
        <v>Datengrundlage: Deutsches Institut für Erwachsenenbildung DIE (2025). „Basisdaten Volkshochschul-Statistik (seit 2018)“</v>
      </c>
      <c r="B44" s="536"/>
      <c r="C44" s="536"/>
      <c r="D44" s="536"/>
      <c r="E44" s="536"/>
      <c r="F44" s="536"/>
      <c r="G44" s="536"/>
      <c r="H44" s="536"/>
    </row>
    <row r="45" spans="1:19" s="526" customFormat="1" x14ac:dyDescent="0.2">
      <c r="A45" s="534" t="str">
        <f>Tabelle1!$A$42</f>
        <v xml:space="preserve">(ZA6276; Version 2.0.0) [Data set]. GESIS, Köln. </v>
      </c>
      <c r="B45" s="532"/>
      <c r="C45" s="532"/>
      <c r="D45" s="532"/>
      <c r="E45" s="762" t="s">
        <v>473</v>
      </c>
      <c r="F45" s="762"/>
      <c r="G45" s="762"/>
      <c r="H45" s="532"/>
    </row>
    <row r="46" spans="1:19" s="526" customFormat="1" x14ac:dyDescent="0.2">
      <c r="A46" s="536"/>
      <c r="B46" s="536"/>
      <c r="C46" s="536"/>
      <c r="D46" s="536"/>
      <c r="E46" s="536"/>
      <c r="F46" s="536"/>
      <c r="G46" s="536"/>
      <c r="H46" s="536"/>
    </row>
    <row r="47" spans="1:19" s="526" customFormat="1" x14ac:dyDescent="0.2">
      <c r="A47" s="666" t="str">
        <f>Tabelle1!$A$44</f>
        <v>Die Tabellen stehen unter der Lizenz CC BY-SA DEED 4.0.</v>
      </c>
      <c r="B47" s="536"/>
      <c r="C47" s="536"/>
      <c r="D47" s="536"/>
      <c r="E47" s="536"/>
      <c r="F47" s="536"/>
      <c r="G47" s="536"/>
      <c r="H47" s="536"/>
    </row>
    <row r="50" spans="1:20" s="49" customFormat="1" ht="44.25" x14ac:dyDescent="0.55000000000000004">
      <c r="A50" s="48"/>
      <c r="T50" s="552"/>
    </row>
  </sheetData>
  <mergeCells count="27">
    <mergeCell ref="A6:A7"/>
    <mergeCell ref="A8:A9"/>
    <mergeCell ref="A10:A11"/>
    <mergeCell ref="E45:G45"/>
    <mergeCell ref="A1:S1"/>
    <mergeCell ref="A2:A5"/>
    <mergeCell ref="B2:D3"/>
    <mergeCell ref="Q3:S3"/>
    <mergeCell ref="E3:G4"/>
    <mergeCell ref="H3:J4"/>
    <mergeCell ref="K3:M4"/>
    <mergeCell ref="N4:P4"/>
    <mergeCell ref="E2:S2"/>
    <mergeCell ref="A18:A19"/>
    <mergeCell ref="A20:A21"/>
    <mergeCell ref="A22:A23"/>
    <mergeCell ref="A12:A13"/>
    <mergeCell ref="A14:A15"/>
    <mergeCell ref="A16:A17"/>
    <mergeCell ref="A24:A25"/>
    <mergeCell ref="A26:A27"/>
    <mergeCell ref="A28:A29"/>
    <mergeCell ref="A36:A37"/>
    <mergeCell ref="A38:A39"/>
    <mergeCell ref="A30:A31"/>
    <mergeCell ref="A32:A33"/>
    <mergeCell ref="A34:A35"/>
  </mergeCells>
  <conditionalFormatting sqref="A7 A9 A11 A13 A15 A17 A19 A21 A23 A25 A27 A29 A31 A33 A35 A37">
    <cfRule type="cellIs" dxfId="479" priority="256" stopIfTrue="1" operator="equal">
      <formula>1</formula>
    </cfRule>
    <cfRule type="cellIs" dxfId="478" priority="257" stopIfTrue="1" operator="lessThan">
      <formula>0.0005</formula>
    </cfRule>
  </conditionalFormatting>
  <conditionalFormatting sqref="A6:S6">
    <cfRule type="cellIs" dxfId="477" priority="232" stopIfTrue="1" operator="equal">
      <formula>0</formula>
    </cfRule>
  </conditionalFormatting>
  <conditionalFormatting sqref="A10:S10">
    <cfRule type="cellIs" dxfId="476" priority="85" stopIfTrue="1" operator="equal">
      <formula>0</formula>
    </cfRule>
  </conditionalFormatting>
  <conditionalFormatting sqref="A12:S12">
    <cfRule type="cellIs" dxfId="475" priority="79" stopIfTrue="1" operator="equal">
      <formula>0</formula>
    </cfRule>
  </conditionalFormatting>
  <conditionalFormatting sqref="A14:S14">
    <cfRule type="cellIs" dxfId="474" priority="73" stopIfTrue="1" operator="equal">
      <formula>0</formula>
    </cfRule>
  </conditionalFormatting>
  <conditionalFormatting sqref="A16:S16">
    <cfRule type="cellIs" dxfId="473" priority="67" stopIfTrue="1" operator="equal">
      <formula>0</formula>
    </cfRule>
  </conditionalFormatting>
  <conditionalFormatting sqref="A18:S18">
    <cfRule type="cellIs" dxfId="472" priority="61" stopIfTrue="1" operator="equal">
      <formula>0</formula>
    </cfRule>
  </conditionalFormatting>
  <conditionalFormatting sqref="A20:S20">
    <cfRule type="cellIs" dxfId="471" priority="55" stopIfTrue="1" operator="equal">
      <formula>0</formula>
    </cfRule>
  </conditionalFormatting>
  <conditionalFormatting sqref="A22:S22">
    <cfRule type="cellIs" dxfId="470" priority="49" stopIfTrue="1" operator="equal">
      <formula>0</formula>
    </cfRule>
  </conditionalFormatting>
  <conditionalFormatting sqref="A24:S24">
    <cfRule type="cellIs" dxfId="469" priority="43" stopIfTrue="1" operator="equal">
      <formula>0</formula>
    </cfRule>
  </conditionalFormatting>
  <conditionalFormatting sqref="A26:S26">
    <cfRule type="cellIs" dxfId="468" priority="37" stopIfTrue="1" operator="equal">
      <formula>0</formula>
    </cfRule>
  </conditionalFormatting>
  <conditionalFormatting sqref="A28:S28">
    <cfRule type="cellIs" dxfId="467" priority="31" stopIfTrue="1" operator="equal">
      <formula>0</formula>
    </cfRule>
  </conditionalFormatting>
  <conditionalFormatting sqref="A30:S30">
    <cfRule type="cellIs" dxfId="466" priority="25" stopIfTrue="1" operator="equal">
      <formula>0</formula>
    </cfRule>
  </conditionalFormatting>
  <conditionalFormatting sqref="A32:S32">
    <cfRule type="cellIs" dxfId="465" priority="19" stopIfTrue="1" operator="equal">
      <formula>0</formula>
    </cfRule>
  </conditionalFormatting>
  <conditionalFormatting sqref="A34:S34">
    <cfRule type="cellIs" dxfId="464" priority="13" stopIfTrue="1" operator="equal">
      <formula>0</formula>
    </cfRule>
  </conditionalFormatting>
  <conditionalFormatting sqref="A36:S36">
    <cfRule type="cellIs" dxfId="463" priority="7" stopIfTrue="1" operator="equal">
      <formula>0</formula>
    </cfRule>
  </conditionalFormatting>
  <conditionalFormatting sqref="B8:S8">
    <cfRule type="cellIs" dxfId="462" priority="91" stopIfTrue="1" operator="equal">
      <formula>0</formula>
    </cfRule>
  </conditionalFormatting>
  <conditionalFormatting sqref="B38:S38">
    <cfRule type="cellIs" dxfId="461" priority="1" stopIfTrue="1" operator="equal">
      <formula>0</formula>
    </cfRule>
  </conditionalFormatting>
  <hyperlinks>
    <hyperlink ref="A47" r:id="rId1" display="Publikation und Tabellen stehen unter der Lizenz CC BY-SA DEED 4.0." xr:uid="{E6DB76A7-B5D5-4291-BA5B-C67BFE9D8C9E}"/>
    <hyperlink ref="E45" r:id="rId2" xr:uid="{B88C7906-646D-4DDB-B891-866C56CB1954}"/>
    <hyperlink ref="E45:G45" r:id="rId3" display="http://dx.doi.org/10.4232/1.14582 " xr:uid="{B954CC4F-0736-4E63-BBB2-5E8639CA88BC}"/>
  </hyperlinks>
  <pageMargins left="0.7" right="0.7" top="0.78740157499999996" bottom="0.78740157499999996" header="0.3" footer="0.3"/>
  <pageSetup paperSize="9" scale="67" orientation="landscape" r:id="rId4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AB81CA-0837-4252-ADD1-AB23219B2C71}">
  <dimension ref="A1:AF47"/>
  <sheetViews>
    <sheetView view="pageBreakPreview" zoomScaleNormal="100" zoomScaleSheetLayoutView="100" workbookViewId="0">
      <selection sqref="A1:M1"/>
    </sheetView>
  </sheetViews>
  <sheetFormatPr baseColWidth="10" defaultRowHeight="12.75" x14ac:dyDescent="0.2"/>
  <cols>
    <col min="1" max="1" width="13.5703125" style="20" customWidth="1"/>
    <col min="2" max="2" width="6.42578125" style="20" customWidth="1"/>
    <col min="3" max="4" width="7.85546875" style="20" customWidth="1"/>
    <col min="5" max="5" width="6.28515625" style="20" customWidth="1"/>
    <col min="6" max="6" width="7.140625" style="20" customWidth="1"/>
    <col min="7" max="7" width="7.85546875" style="20" customWidth="1"/>
    <col min="8" max="8" width="6.5703125" style="20" customWidth="1"/>
    <col min="9" max="9" width="7.85546875" style="20" customWidth="1"/>
    <col min="10" max="10" width="8" style="20" customWidth="1"/>
    <col min="11" max="11" width="6.5703125" style="20" customWidth="1"/>
    <col min="12" max="12" width="7.85546875" style="20" customWidth="1"/>
    <col min="13" max="13" width="8" style="20" customWidth="1"/>
    <col min="14" max="14" width="14.42578125" style="20" customWidth="1"/>
    <col min="15" max="15" width="6.5703125" style="20" customWidth="1"/>
    <col min="16" max="16" width="7.85546875" style="20" customWidth="1"/>
    <col min="17" max="17" width="8" style="20" customWidth="1"/>
    <col min="18" max="18" width="6.5703125" style="20" customWidth="1"/>
    <col min="19" max="19" width="7.85546875" style="20" customWidth="1"/>
    <col min="20" max="20" width="8" style="20" customWidth="1"/>
    <col min="21" max="21" width="6.5703125" style="20" customWidth="1"/>
    <col min="22" max="22" width="7.85546875" style="20" customWidth="1"/>
    <col min="23" max="26" width="8" style="20" customWidth="1"/>
    <col min="27" max="27" width="2.7109375" style="397" customWidth="1"/>
    <col min="28" max="28" width="8.7109375" style="20" customWidth="1"/>
    <col min="29" max="29" width="8" style="20" customWidth="1"/>
    <col min="30" max="16384" width="11.42578125" style="20"/>
  </cols>
  <sheetData>
    <row r="1" spans="1:32" s="19" customFormat="1" ht="43.5" customHeight="1" thickBot="1" x14ac:dyDescent="0.25">
      <c r="A1" s="785" t="str">
        <f>"Tabelle 8.2: Kurse, Unterrichtsstunden und Belegungen nach Ländern und Programmbereichen " &amp;Hilfswerte!B1&amp; " - Auftrags- und Vertragsmaßnahmen"</f>
        <v>Tabelle 8.2: Kurse, Unterrichtsstunden und Belegungen nach Ländern und Programmbereichen 2024 - Auftrags- und Vertragsmaßnahmen</v>
      </c>
      <c r="B1" s="785"/>
      <c r="C1" s="785"/>
      <c r="D1" s="785"/>
      <c r="E1" s="785"/>
      <c r="F1" s="785"/>
      <c r="G1" s="785"/>
      <c r="H1" s="785"/>
      <c r="I1" s="785"/>
      <c r="J1" s="785"/>
      <c r="K1" s="785"/>
      <c r="L1" s="785"/>
      <c r="M1" s="785"/>
      <c r="N1" s="785" t="str">
        <f>"noch Tabelle 8.2: Kurse, Unterrichtsstunden und  Belegungen nach Ländern und Programmbereichen " &amp;Hilfswerte!B1&amp; " - Auftrags- und Vertragsmaßnahmen"</f>
        <v>noch Tabelle 8.2: Kurse, Unterrichtsstunden und  Belegungen nach Ländern und Programmbereichen 2024 - Auftrags- und Vertragsmaßnahmen</v>
      </c>
      <c r="O1" s="785"/>
      <c r="P1" s="785"/>
      <c r="Q1" s="785"/>
      <c r="R1" s="785"/>
      <c r="S1" s="785"/>
      <c r="T1" s="785"/>
      <c r="U1" s="785"/>
      <c r="V1" s="785"/>
      <c r="W1" s="785"/>
      <c r="X1" s="785"/>
      <c r="Y1" s="785"/>
      <c r="Z1" s="785"/>
      <c r="AA1" s="406"/>
      <c r="AB1" s="35"/>
      <c r="AC1" s="35"/>
    </row>
    <row r="2" spans="1:32" s="19" customFormat="1" ht="14.25" customHeight="1" x14ac:dyDescent="0.2">
      <c r="A2" s="801" t="s">
        <v>12</v>
      </c>
      <c r="B2" s="795" t="s">
        <v>55</v>
      </c>
      <c r="C2" s="796"/>
      <c r="D2" s="796"/>
      <c r="E2" s="859" t="s">
        <v>54</v>
      </c>
      <c r="F2" s="793"/>
      <c r="G2" s="793"/>
      <c r="H2" s="793"/>
      <c r="I2" s="793"/>
      <c r="J2" s="793"/>
      <c r="K2" s="793"/>
      <c r="L2" s="793"/>
      <c r="M2" s="862"/>
      <c r="N2" s="874" t="s">
        <v>12</v>
      </c>
      <c r="O2" s="795" t="s">
        <v>54</v>
      </c>
      <c r="P2" s="796"/>
      <c r="Q2" s="796"/>
      <c r="R2" s="796"/>
      <c r="S2" s="796"/>
      <c r="T2" s="796"/>
      <c r="U2" s="796"/>
      <c r="V2" s="796"/>
      <c r="W2" s="796"/>
      <c r="X2" s="796"/>
      <c r="Y2" s="796"/>
      <c r="Z2" s="863"/>
      <c r="AA2" s="537"/>
    </row>
    <row r="3" spans="1:32" s="40" customFormat="1" ht="39.75" customHeight="1" x14ac:dyDescent="0.2">
      <c r="A3" s="802"/>
      <c r="B3" s="850"/>
      <c r="C3" s="861"/>
      <c r="D3" s="861"/>
      <c r="E3" s="864" t="s">
        <v>1</v>
      </c>
      <c r="F3" s="790"/>
      <c r="G3" s="791"/>
      <c r="H3" s="864" t="s">
        <v>2</v>
      </c>
      <c r="I3" s="790"/>
      <c r="J3" s="791"/>
      <c r="K3" s="864" t="s">
        <v>19</v>
      </c>
      <c r="L3" s="790"/>
      <c r="M3" s="791"/>
      <c r="N3" s="875"/>
      <c r="O3" s="845" t="s">
        <v>20</v>
      </c>
      <c r="P3" s="845"/>
      <c r="Q3" s="845"/>
      <c r="R3" s="845" t="s">
        <v>325</v>
      </c>
      <c r="S3" s="845"/>
      <c r="T3" s="845"/>
      <c r="U3" s="845" t="s">
        <v>359</v>
      </c>
      <c r="V3" s="845"/>
      <c r="W3" s="864"/>
      <c r="X3" s="864" t="s">
        <v>39</v>
      </c>
      <c r="Y3" s="790"/>
      <c r="Z3" s="792"/>
      <c r="AA3" s="549"/>
      <c r="AB3" s="860"/>
      <c r="AC3" s="860"/>
      <c r="AD3" s="860"/>
      <c r="AE3" s="860"/>
      <c r="AF3" s="860"/>
    </row>
    <row r="4" spans="1:32" ht="33.75" x14ac:dyDescent="0.2">
      <c r="A4" s="803"/>
      <c r="B4" s="568" t="s">
        <v>16</v>
      </c>
      <c r="C4" s="568" t="s">
        <v>17</v>
      </c>
      <c r="D4" s="568" t="s">
        <v>18</v>
      </c>
      <c r="E4" s="568" t="s">
        <v>16</v>
      </c>
      <c r="F4" s="568" t="s">
        <v>17</v>
      </c>
      <c r="G4" s="566" t="s">
        <v>18</v>
      </c>
      <c r="H4" s="568" t="s">
        <v>16</v>
      </c>
      <c r="I4" s="568" t="s">
        <v>17</v>
      </c>
      <c r="J4" s="566" t="s">
        <v>18</v>
      </c>
      <c r="K4" s="568" t="s">
        <v>16</v>
      </c>
      <c r="L4" s="568" t="s">
        <v>17</v>
      </c>
      <c r="M4" s="566" t="s">
        <v>18</v>
      </c>
      <c r="N4" s="876"/>
      <c r="O4" s="568" t="s">
        <v>16</v>
      </c>
      <c r="P4" s="568" t="s">
        <v>17</v>
      </c>
      <c r="Q4" s="566" t="s">
        <v>18</v>
      </c>
      <c r="R4" s="568" t="s">
        <v>16</v>
      </c>
      <c r="S4" s="568" t="s">
        <v>17</v>
      </c>
      <c r="T4" s="566" t="s">
        <v>18</v>
      </c>
      <c r="U4" s="568" t="s">
        <v>16</v>
      </c>
      <c r="V4" s="568" t="s">
        <v>17</v>
      </c>
      <c r="W4" s="568" t="s">
        <v>18</v>
      </c>
      <c r="X4" s="568" t="s">
        <v>16</v>
      </c>
      <c r="Y4" s="568" t="s">
        <v>17</v>
      </c>
      <c r="Z4" s="570" t="s">
        <v>18</v>
      </c>
      <c r="AB4" s="860"/>
      <c r="AC4" s="860"/>
      <c r="AD4" s="860"/>
      <c r="AE4" s="860"/>
      <c r="AF4" s="860"/>
    </row>
    <row r="5" spans="1:32" s="21" customFormat="1" ht="12.75" customHeight="1" x14ac:dyDescent="0.2">
      <c r="A5" s="799" t="s">
        <v>61</v>
      </c>
      <c r="B5" s="179">
        <v>4505</v>
      </c>
      <c r="C5" s="179">
        <v>122258</v>
      </c>
      <c r="D5" s="189">
        <v>48461</v>
      </c>
      <c r="E5" s="179">
        <v>336</v>
      </c>
      <c r="F5" s="179">
        <v>10366</v>
      </c>
      <c r="G5" s="189">
        <v>5081</v>
      </c>
      <c r="H5" s="179">
        <v>220</v>
      </c>
      <c r="I5" s="179">
        <v>2008</v>
      </c>
      <c r="J5" s="189">
        <v>4930</v>
      </c>
      <c r="K5" s="179">
        <v>780</v>
      </c>
      <c r="L5" s="179">
        <v>8789</v>
      </c>
      <c r="M5" s="189">
        <v>9165</v>
      </c>
      <c r="N5" s="873" t="s">
        <v>61</v>
      </c>
      <c r="O5" s="179">
        <v>786</v>
      </c>
      <c r="P5" s="179">
        <v>35760</v>
      </c>
      <c r="Q5" s="189">
        <v>6678</v>
      </c>
      <c r="R5" s="179">
        <v>2060</v>
      </c>
      <c r="S5" s="179">
        <v>47514</v>
      </c>
      <c r="T5" s="189">
        <v>19379</v>
      </c>
      <c r="U5" s="179">
        <v>274</v>
      </c>
      <c r="V5" s="179">
        <v>15376</v>
      </c>
      <c r="W5" s="189">
        <v>2789</v>
      </c>
      <c r="X5" s="179">
        <v>49</v>
      </c>
      <c r="Y5" s="179">
        <v>2445</v>
      </c>
      <c r="Z5" s="222">
        <v>439</v>
      </c>
      <c r="AA5" s="399"/>
      <c r="AB5" s="860"/>
      <c r="AC5" s="860"/>
      <c r="AD5" s="860"/>
      <c r="AE5" s="860"/>
      <c r="AF5" s="860"/>
    </row>
    <row r="6" spans="1:32" s="21" customFormat="1" ht="12.75" customHeight="1" x14ac:dyDescent="0.2">
      <c r="A6" s="782"/>
      <c r="B6" s="41">
        <v>1</v>
      </c>
      <c r="C6" s="42">
        <v>1</v>
      </c>
      <c r="D6" s="42">
        <v>1</v>
      </c>
      <c r="E6" s="43">
        <v>7.4579999999999994E-2</v>
      </c>
      <c r="F6" s="39">
        <v>8.4790000000000004E-2</v>
      </c>
      <c r="G6" s="39">
        <v>0.10485</v>
      </c>
      <c r="H6" s="43">
        <v>4.8829999999999998E-2</v>
      </c>
      <c r="I6" s="39">
        <v>1.6420000000000001E-2</v>
      </c>
      <c r="J6" s="39">
        <v>0.10173</v>
      </c>
      <c r="K6" s="43">
        <v>0.17313999999999999</v>
      </c>
      <c r="L6" s="39">
        <v>7.1889999999999996E-2</v>
      </c>
      <c r="M6" s="44">
        <v>0.18912000000000001</v>
      </c>
      <c r="N6" s="872"/>
      <c r="O6" s="43">
        <v>0.17446999999999999</v>
      </c>
      <c r="P6" s="39">
        <v>0.29249999999999998</v>
      </c>
      <c r="Q6" s="39">
        <v>0.13780000000000001</v>
      </c>
      <c r="R6" s="43">
        <v>0.45727000000000001</v>
      </c>
      <c r="S6" s="39">
        <v>0.38863999999999999</v>
      </c>
      <c r="T6" s="39">
        <v>0.39989000000000002</v>
      </c>
      <c r="U6" s="43">
        <v>6.0819999999999999E-2</v>
      </c>
      <c r="V6" s="39">
        <v>0.12576999999999999</v>
      </c>
      <c r="W6" s="39">
        <v>5.7549999999999997E-2</v>
      </c>
      <c r="X6" s="43">
        <v>1.0880000000000001E-2</v>
      </c>
      <c r="Y6" s="39">
        <v>0.02</v>
      </c>
      <c r="Z6" s="47">
        <v>9.0600000000000003E-3</v>
      </c>
      <c r="AA6" s="399"/>
      <c r="AB6" s="860"/>
      <c r="AC6" s="860"/>
      <c r="AD6" s="860"/>
      <c r="AE6" s="860"/>
      <c r="AF6" s="860"/>
    </row>
    <row r="7" spans="1:32" s="21" customFormat="1" ht="12.75" customHeight="1" x14ac:dyDescent="0.2">
      <c r="A7" s="782" t="s">
        <v>62</v>
      </c>
      <c r="B7" s="179">
        <v>253</v>
      </c>
      <c r="C7" s="179">
        <v>11284</v>
      </c>
      <c r="D7" s="189">
        <v>2000</v>
      </c>
      <c r="E7" s="179">
        <v>5</v>
      </c>
      <c r="F7" s="179">
        <v>340</v>
      </c>
      <c r="G7" s="189">
        <v>83</v>
      </c>
      <c r="H7" s="179">
        <v>0</v>
      </c>
      <c r="I7" s="179">
        <v>0</v>
      </c>
      <c r="J7" s="189">
        <v>0</v>
      </c>
      <c r="K7" s="179">
        <v>37</v>
      </c>
      <c r="L7" s="179">
        <v>608</v>
      </c>
      <c r="M7" s="189">
        <v>335</v>
      </c>
      <c r="N7" s="872" t="s">
        <v>62</v>
      </c>
      <c r="O7" s="179">
        <v>158</v>
      </c>
      <c r="P7" s="179">
        <v>8790</v>
      </c>
      <c r="Q7" s="189">
        <v>1232</v>
      </c>
      <c r="R7" s="179">
        <v>49</v>
      </c>
      <c r="S7" s="179">
        <v>1410</v>
      </c>
      <c r="T7" s="189">
        <v>303</v>
      </c>
      <c r="U7" s="179">
        <v>2</v>
      </c>
      <c r="V7" s="179">
        <v>8</v>
      </c>
      <c r="W7" s="189">
        <v>35</v>
      </c>
      <c r="X7" s="179">
        <v>2</v>
      </c>
      <c r="Y7" s="179">
        <v>128</v>
      </c>
      <c r="Z7" s="222">
        <v>12</v>
      </c>
      <c r="AA7" s="399"/>
      <c r="AB7" s="860"/>
      <c r="AC7" s="860"/>
      <c r="AD7" s="860"/>
      <c r="AE7" s="860"/>
      <c r="AF7" s="860"/>
    </row>
    <row r="8" spans="1:32" s="45" customFormat="1" ht="12.75" customHeight="1" x14ac:dyDescent="0.2">
      <c r="A8" s="782"/>
      <c r="B8" s="41">
        <v>1</v>
      </c>
      <c r="C8" s="42">
        <v>1</v>
      </c>
      <c r="D8" s="42">
        <v>1</v>
      </c>
      <c r="E8" s="43">
        <v>1.976E-2</v>
      </c>
      <c r="F8" s="39">
        <v>3.0130000000000001E-2</v>
      </c>
      <c r="G8" s="39">
        <v>4.1500000000000002E-2</v>
      </c>
      <c r="H8" s="43" t="s">
        <v>482</v>
      </c>
      <c r="I8" s="39" t="s">
        <v>482</v>
      </c>
      <c r="J8" s="39" t="s">
        <v>482</v>
      </c>
      <c r="K8" s="43">
        <v>0.14624999999999999</v>
      </c>
      <c r="L8" s="39">
        <v>5.3879999999999997E-2</v>
      </c>
      <c r="M8" s="44">
        <v>0.16750000000000001</v>
      </c>
      <c r="N8" s="872"/>
      <c r="O8" s="43">
        <v>0.62451000000000001</v>
      </c>
      <c r="P8" s="39">
        <v>0.77898000000000001</v>
      </c>
      <c r="Q8" s="39">
        <v>0.61599999999999999</v>
      </c>
      <c r="R8" s="43">
        <v>0.19367999999999999</v>
      </c>
      <c r="S8" s="39">
        <v>0.12496</v>
      </c>
      <c r="T8" s="39">
        <v>0.1515</v>
      </c>
      <c r="U8" s="43">
        <v>7.9100000000000004E-3</v>
      </c>
      <c r="V8" s="39">
        <v>7.1000000000000002E-4</v>
      </c>
      <c r="W8" s="39">
        <v>1.7500000000000002E-2</v>
      </c>
      <c r="X8" s="43">
        <v>7.9100000000000004E-3</v>
      </c>
      <c r="Y8" s="39">
        <v>1.1339999999999999E-2</v>
      </c>
      <c r="Z8" s="47">
        <v>6.0000000000000001E-3</v>
      </c>
      <c r="AA8" s="550"/>
      <c r="AB8" s="860"/>
      <c r="AC8" s="860"/>
      <c r="AD8" s="860"/>
      <c r="AE8" s="860"/>
      <c r="AF8" s="860"/>
    </row>
    <row r="9" spans="1:32" s="21" customFormat="1" ht="12.75" customHeight="1" x14ac:dyDescent="0.2">
      <c r="A9" s="782" t="s">
        <v>63</v>
      </c>
      <c r="B9" s="179">
        <v>112</v>
      </c>
      <c r="C9" s="179">
        <v>11766</v>
      </c>
      <c r="D9" s="189">
        <v>964</v>
      </c>
      <c r="E9" s="179">
        <v>2</v>
      </c>
      <c r="F9" s="179">
        <v>96</v>
      </c>
      <c r="G9" s="189">
        <v>22</v>
      </c>
      <c r="H9" s="179">
        <v>2</v>
      </c>
      <c r="I9" s="179">
        <v>120</v>
      </c>
      <c r="J9" s="189">
        <v>28</v>
      </c>
      <c r="K9" s="179">
        <v>8</v>
      </c>
      <c r="L9" s="179">
        <v>50</v>
      </c>
      <c r="M9" s="189">
        <v>90</v>
      </c>
      <c r="N9" s="872" t="s">
        <v>63</v>
      </c>
      <c r="O9" s="179">
        <v>38</v>
      </c>
      <c r="P9" s="179">
        <v>4459</v>
      </c>
      <c r="Q9" s="189">
        <v>346</v>
      </c>
      <c r="R9" s="179">
        <v>42</v>
      </c>
      <c r="S9" s="179">
        <v>6294</v>
      </c>
      <c r="T9" s="189">
        <v>322</v>
      </c>
      <c r="U9" s="179">
        <v>0</v>
      </c>
      <c r="V9" s="179">
        <v>0</v>
      </c>
      <c r="W9" s="189">
        <v>0</v>
      </c>
      <c r="X9" s="179">
        <v>20</v>
      </c>
      <c r="Y9" s="179">
        <v>747</v>
      </c>
      <c r="Z9" s="222">
        <v>156</v>
      </c>
      <c r="AA9" s="399"/>
      <c r="AB9" s="860"/>
      <c r="AC9" s="860"/>
      <c r="AD9" s="860"/>
      <c r="AE9" s="860"/>
      <c r="AF9" s="860"/>
    </row>
    <row r="10" spans="1:32" s="45" customFormat="1" ht="12.75" customHeight="1" x14ac:dyDescent="0.2">
      <c r="A10" s="782"/>
      <c r="B10" s="41">
        <v>1</v>
      </c>
      <c r="C10" s="42">
        <v>1</v>
      </c>
      <c r="D10" s="42">
        <v>1</v>
      </c>
      <c r="E10" s="43">
        <v>1.7860000000000001E-2</v>
      </c>
      <c r="F10" s="39">
        <v>8.1600000000000006E-3</v>
      </c>
      <c r="G10" s="39">
        <v>2.282E-2</v>
      </c>
      <c r="H10" s="43">
        <v>1.7860000000000001E-2</v>
      </c>
      <c r="I10" s="39">
        <v>1.0200000000000001E-2</v>
      </c>
      <c r="J10" s="39">
        <v>2.9049999999999999E-2</v>
      </c>
      <c r="K10" s="43">
        <v>7.1429999999999993E-2</v>
      </c>
      <c r="L10" s="39">
        <v>4.2500000000000003E-3</v>
      </c>
      <c r="M10" s="44">
        <v>9.3359999999999999E-2</v>
      </c>
      <c r="N10" s="872"/>
      <c r="O10" s="43">
        <v>0.33928999999999998</v>
      </c>
      <c r="P10" s="39">
        <v>0.37896999999999997</v>
      </c>
      <c r="Q10" s="39">
        <v>0.35892000000000002</v>
      </c>
      <c r="R10" s="43">
        <v>0.375</v>
      </c>
      <c r="S10" s="39">
        <v>0.53493000000000002</v>
      </c>
      <c r="T10" s="39">
        <v>0.33401999999999998</v>
      </c>
      <c r="U10" s="43" t="s">
        <v>482</v>
      </c>
      <c r="V10" s="39" t="s">
        <v>482</v>
      </c>
      <c r="W10" s="39" t="s">
        <v>482</v>
      </c>
      <c r="X10" s="43">
        <v>0.17857000000000001</v>
      </c>
      <c r="Y10" s="39">
        <v>6.3490000000000005E-2</v>
      </c>
      <c r="Z10" s="47">
        <v>0.16183</v>
      </c>
      <c r="AA10" s="550"/>
      <c r="AB10" s="860"/>
      <c r="AC10" s="860"/>
      <c r="AD10" s="860"/>
      <c r="AE10" s="860"/>
      <c r="AF10" s="860"/>
    </row>
    <row r="11" spans="1:32" s="21" customFormat="1" ht="12.75" customHeight="1" x14ac:dyDescent="0.2">
      <c r="A11" s="782" t="s">
        <v>64</v>
      </c>
      <c r="B11" s="179">
        <v>338</v>
      </c>
      <c r="C11" s="179">
        <v>8460</v>
      </c>
      <c r="D11" s="189">
        <v>3380</v>
      </c>
      <c r="E11" s="179">
        <v>15</v>
      </c>
      <c r="F11" s="179">
        <v>127</v>
      </c>
      <c r="G11" s="189">
        <v>148</v>
      </c>
      <c r="H11" s="179">
        <v>21</v>
      </c>
      <c r="I11" s="179">
        <v>616</v>
      </c>
      <c r="J11" s="189">
        <v>174</v>
      </c>
      <c r="K11" s="179">
        <v>41</v>
      </c>
      <c r="L11" s="179">
        <v>602</v>
      </c>
      <c r="M11" s="189">
        <v>449</v>
      </c>
      <c r="N11" s="872" t="s">
        <v>64</v>
      </c>
      <c r="O11" s="179">
        <v>64</v>
      </c>
      <c r="P11" s="179">
        <v>3856</v>
      </c>
      <c r="Q11" s="189">
        <v>745</v>
      </c>
      <c r="R11" s="179">
        <v>185</v>
      </c>
      <c r="S11" s="179">
        <v>2139</v>
      </c>
      <c r="T11" s="189">
        <v>1724</v>
      </c>
      <c r="U11" s="179">
        <v>0</v>
      </c>
      <c r="V11" s="179">
        <v>0</v>
      </c>
      <c r="W11" s="189">
        <v>0</v>
      </c>
      <c r="X11" s="179">
        <v>12</v>
      </c>
      <c r="Y11" s="179">
        <v>1120</v>
      </c>
      <c r="Z11" s="222">
        <v>140</v>
      </c>
      <c r="AA11" s="399"/>
      <c r="AB11" s="860"/>
      <c r="AC11" s="860"/>
      <c r="AD11" s="860"/>
      <c r="AE11" s="860"/>
      <c r="AF11" s="860"/>
    </row>
    <row r="12" spans="1:32" s="45" customFormat="1" ht="12.75" customHeight="1" x14ac:dyDescent="0.2">
      <c r="A12" s="782"/>
      <c r="B12" s="41">
        <v>1</v>
      </c>
      <c r="C12" s="42">
        <v>1</v>
      </c>
      <c r="D12" s="42">
        <v>1</v>
      </c>
      <c r="E12" s="43">
        <v>4.4380000000000003E-2</v>
      </c>
      <c r="F12" s="39">
        <v>1.5010000000000001E-2</v>
      </c>
      <c r="G12" s="39">
        <v>4.3790000000000003E-2</v>
      </c>
      <c r="H12" s="43">
        <v>6.2129999999999998E-2</v>
      </c>
      <c r="I12" s="39">
        <v>7.281E-2</v>
      </c>
      <c r="J12" s="39">
        <v>5.1479999999999998E-2</v>
      </c>
      <c r="K12" s="43">
        <v>0.12130000000000001</v>
      </c>
      <c r="L12" s="39">
        <v>7.1160000000000001E-2</v>
      </c>
      <c r="M12" s="44">
        <v>0.13284000000000001</v>
      </c>
      <c r="N12" s="872"/>
      <c r="O12" s="43">
        <v>0.18934999999999999</v>
      </c>
      <c r="P12" s="39">
        <v>0.45578999999999997</v>
      </c>
      <c r="Q12" s="39">
        <v>0.22040999999999999</v>
      </c>
      <c r="R12" s="43">
        <v>0.54734000000000005</v>
      </c>
      <c r="S12" s="39">
        <v>0.25284000000000001</v>
      </c>
      <c r="T12" s="39">
        <v>0.51005999999999996</v>
      </c>
      <c r="U12" s="43" t="s">
        <v>482</v>
      </c>
      <c r="V12" s="39" t="s">
        <v>482</v>
      </c>
      <c r="W12" s="39" t="s">
        <v>482</v>
      </c>
      <c r="X12" s="43">
        <v>3.5499999999999997E-2</v>
      </c>
      <c r="Y12" s="39">
        <v>0.13239000000000001</v>
      </c>
      <c r="Z12" s="47">
        <v>4.1419999999999998E-2</v>
      </c>
      <c r="AA12" s="550"/>
    </row>
    <row r="13" spans="1:32" s="21" customFormat="1" ht="12.75" customHeight="1" x14ac:dyDescent="0.2">
      <c r="A13" s="782" t="s">
        <v>65</v>
      </c>
      <c r="B13" s="179">
        <v>132</v>
      </c>
      <c r="C13" s="179">
        <v>16961</v>
      </c>
      <c r="D13" s="189">
        <v>1642</v>
      </c>
      <c r="E13" s="179">
        <v>3</v>
      </c>
      <c r="F13" s="179">
        <v>48</v>
      </c>
      <c r="G13" s="189">
        <v>35</v>
      </c>
      <c r="H13" s="179">
        <v>0</v>
      </c>
      <c r="I13" s="179">
        <v>0</v>
      </c>
      <c r="J13" s="189">
        <v>0</v>
      </c>
      <c r="K13" s="179">
        <v>4</v>
      </c>
      <c r="L13" s="179">
        <v>16</v>
      </c>
      <c r="M13" s="189">
        <v>30</v>
      </c>
      <c r="N13" s="872" t="s">
        <v>65</v>
      </c>
      <c r="O13" s="179">
        <v>2</v>
      </c>
      <c r="P13" s="179">
        <v>131</v>
      </c>
      <c r="Q13" s="189">
        <v>24</v>
      </c>
      <c r="R13" s="179">
        <v>80</v>
      </c>
      <c r="S13" s="179">
        <v>904</v>
      </c>
      <c r="T13" s="189">
        <v>816</v>
      </c>
      <c r="U13" s="179">
        <v>9</v>
      </c>
      <c r="V13" s="179">
        <v>1922</v>
      </c>
      <c r="W13" s="189">
        <v>106</v>
      </c>
      <c r="X13" s="179">
        <v>34</v>
      </c>
      <c r="Y13" s="179">
        <v>13940</v>
      </c>
      <c r="Z13" s="222">
        <v>631</v>
      </c>
      <c r="AA13" s="399"/>
      <c r="AB13" s="24"/>
    </row>
    <row r="14" spans="1:32" s="45" customFormat="1" ht="12.75" customHeight="1" x14ac:dyDescent="0.2">
      <c r="A14" s="782"/>
      <c r="B14" s="41">
        <v>1</v>
      </c>
      <c r="C14" s="42">
        <v>1</v>
      </c>
      <c r="D14" s="42">
        <v>1</v>
      </c>
      <c r="E14" s="43">
        <v>2.273E-2</v>
      </c>
      <c r="F14" s="39">
        <v>2.8300000000000001E-3</v>
      </c>
      <c r="G14" s="39">
        <v>2.1319999999999999E-2</v>
      </c>
      <c r="H14" s="43" t="s">
        <v>482</v>
      </c>
      <c r="I14" s="39" t="s">
        <v>482</v>
      </c>
      <c r="J14" s="39" t="s">
        <v>482</v>
      </c>
      <c r="K14" s="43">
        <v>3.0300000000000001E-2</v>
      </c>
      <c r="L14" s="39">
        <v>9.3999999999999997E-4</v>
      </c>
      <c r="M14" s="44">
        <v>1.8270000000000002E-2</v>
      </c>
      <c r="N14" s="872"/>
      <c r="O14" s="43">
        <v>1.515E-2</v>
      </c>
      <c r="P14" s="39">
        <v>7.7200000000000003E-3</v>
      </c>
      <c r="Q14" s="39">
        <v>1.4619999999999999E-2</v>
      </c>
      <c r="R14" s="43">
        <v>0.60606000000000004</v>
      </c>
      <c r="S14" s="39">
        <v>5.33E-2</v>
      </c>
      <c r="T14" s="39">
        <v>0.49695</v>
      </c>
      <c r="U14" s="43">
        <v>6.8180000000000004E-2</v>
      </c>
      <c r="V14" s="39">
        <v>0.11332</v>
      </c>
      <c r="W14" s="39">
        <v>6.4560000000000006E-2</v>
      </c>
      <c r="X14" s="43">
        <v>0.25757999999999998</v>
      </c>
      <c r="Y14" s="39">
        <v>0.82189000000000001</v>
      </c>
      <c r="Z14" s="47">
        <v>0.38429000000000002</v>
      </c>
      <c r="AA14" s="550"/>
      <c r="AB14" s="24"/>
    </row>
    <row r="15" spans="1:32" s="21" customFormat="1" ht="12" customHeight="1" x14ac:dyDescent="0.2">
      <c r="A15" s="782" t="s">
        <v>66</v>
      </c>
      <c r="B15" s="179">
        <v>630</v>
      </c>
      <c r="C15" s="179">
        <v>24145</v>
      </c>
      <c r="D15" s="189">
        <v>11295</v>
      </c>
      <c r="E15" s="179">
        <v>49</v>
      </c>
      <c r="F15" s="179">
        <v>314</v>
      </c>
      <c r="G15" s="189">
        <v>2836</v>
      </c>
      <c r="H15" s="179">
        <v>77</v>
      </c>
      <c r="I15" s="179">
        <v>3080</v>
      </c>
      <c r="J15" s="189">
        <v>1015</v>
      </c>
      <c r="K15" s="179">
        <v>1</v>
      </c>
      <c r="L15" s="179">
        <v>36</v>
      </c>
      <c r="M15" s="189">
        <v>22</v>
      </c>
      <c r="N15" s="872" t="s">
        <v>66</v>
      </c>
      <c r="O15" s="179">
        <v>430</v>
      </c>
      <c r="P15" s="179">
        <v>19048</v>
      </c>
      <c r="Q15" s="189">
        <v>6352</v>
      </c>
      <c r="R15" s="179">
        <v>38</v>
      </c>
      <c r="S15" s="179">
        <v>558</v>
      </c>
      <c r="T15" s="189">
        <v>531</v>
      </c>
      <c r="U15" s="179">
        <v>0</v>
      </c>
      <c r="V15" s="179">
        <v>0</v>
      </c>
      <c r="W15" s="189">
        <v>0</v>
      </c>
      <c r="X15" s="179">
        <v>35</v>
      </c>
      <c r="Y15" s="179">
        <v>1109</v>
      </c>
      <c r="Z15" s="222">
        <v>539</v>
      </c>
      <c r="AA15" s="399"/>
      <c r="AB15" s="24"/>
    </row>
    <row r="16" spans="1:32" s="45" customFormat="1" ht="12" customHeight="1" x14ac:dyDescent="0.2">
      <c r="A16" s="782"/>
      <c r="B16" s="41">
        <v>1</v>
      </c>
      <c r="C16" s="42">
        <v>1</v>
      </c>
      <c r="D16" s="42">
        <v>1</v>
      </c>
      <c r="E16" s="43">
        <v>7.7780000000000002E-2</v>
      </c>
      <c r="F16" s="39">
        <v>1.2999999999999999E-2</v>
      </c>
      <c r="G16" s="39">
        <v>0.25108000000000003</v>
      </c>
      <c r="H16" s="43">
        <v>0.12222</v>
      </c>
      <c r="I16" s="39">
        <v>0.12756000000000001</v>
      </c>
      <c r="J16" s="39">
        <v>8.9859999999999995E-2</v>
      </c>
      <c r="K16" s="43">
        <v>1.5900000000000001E-3</v>
      </c>
      <c r="L16" s="39">
        <v>1.49E-3</v>
      </c>
      <c r="M16" s="44">
        <v>1.9499999999999999E-3</v>
      </c>
      <c r="N16" s="872"/>
      <c r="O16" s="43">
        <v>0.68254000000000004</v>
      </c>
      <c r="P16" s="39">
        <v>0.78890000000000005</v>
      </c>
      <c r="Q16" s="39">
        <v>0.56237000000000004</v>
      </c>
      <c r="R16" s="43">
        <v>6.0319999999999999E-2</v>
      </c>
      <c r="S16" s="39">
        <v>2.3109999999999999E-2</v>
      </c>
      <c r="T16" s="39">
        <v>4.7010000000000003E-2</v>
      </c>
      <c r="U16" s="43" t="s">
        <v>482</v>
      </c>
      <c r="V16" s="39" t="s">
        <v>482</v>
      </c>
      <c r="W16" s="39" t="s">
        <v>482</v>
      </c>
      <c r="X16" s="43">
        <v>5.5559999999999998E-2</v>
      </c>
      <c r="Y16" s="39">
        <v>4.5929999999999999E-2</v>
      </c>
      <c r="Z16" s="47">
        <v>4.7719999999999999E-2</v>
      </c>
      <c r="AA16" s="550"/>
      <c r="AB16" s="24"/>
    </row>
    <row r="17" spans="1:27" s="21" customFormat="1" ht="12.75" customHeight="1" x14ac:dyDescent="0.2">
      <c r="A17" s="782" t="s">
        <v>67</v>
      </c>
      <c r="B17" s="179">
        <v>1345</v>
      </c>
      <c r="C17" s="179">
        <v>49535</v>
      </c>
      <c r="D17" s="189">
        <v>14839</v>
      </c>
      <c r="E17" s="179">
        <v>275</v>
      </c>
      <c r="F17" s="179">
        <v>5064</v>
      </c>
      <c r="G17" s="189">
        <v>2643</v>
      </c>
      <c r="H17" s="179">
        <v>51</v>
      </c>
      <c r="I17" s="179">
        <v>1224</v>
      </c>
      <c r="J17" s="189">
        <v>599</v>
      </c>
      <c r="K17" s="179">
        <v>172</v>
      </c>
      <c r="L17" s="179">
        <v>2300</v>
      </c>
      <c r="M17" s="189">
        <v>2870</v>
      </c>
      <c r="N17" s="872" t="s">
        <v>67</v>
      </c>
      <c r="O17" s="179">
        <v>237</v>
      </c>
      <c r="P17" s="179">
        <v>19597</v>
      </c>
      <c r="Q17" s="189">
        <v>2189</v>
      </c>
      <c r="R17" s="179">
        <v>563</v>
      </c>
      <c r="S17" s="179">
        <v>8239</v>
      </c>
      <c r="T17" s="189">
        <v>5862</v>
      </c>
      <c r="U17" s="179">
        <v>4</v>
      </c>
      <c r="V17" s="179">
        <v>919</v>
      </c>
      <c r="W17" s="189">
        <v>66</v>
      </c>
      <c r="X17" s="179">
        <v>43</v>
      </c>
      <c r="Y17" s="179">
        <v>12192</v>
      </c>
      <c r="Z17" s="222">
        <v>610</v>
      </c>
      <c r="AA17" s="399"/>
    </row>
    <row r="18" spans="1:27" s="45" customFormat="1" ht="12.75" customHeight="1" x14ac:dyDescent="0.2">
      <c r="A18" s="782"/>
      <c r="B18" s="41">
        <v>1</v>
      </c>
      <c r="C18" s="42">
        <v>1</v>
      </c>
      <c r="D18" s="42">
        <v>1</v>
      </c>
      <c r="E18" s="43">
        <v>0.20446</v>
      </c>
      <c r="F18" s="39">
        <v>0.10223</v>
      </c>
      <c r="G18" s="39">
        <v>0.17810999999999999</v>
      </c>
      <c r="H18" s="43">
        <v>3.7920000000000002E-2</v>
      </c>
      <c r="I18" s="39">
        <v>2.4709999999999999E-2</v>
      </c>
      <c r="J18" s="39">
        <v>4.0370000000000003E-2</v>
      </c>
      <c r="K18" s="43">
        <v>0.12787999999999999</v>
      </c>
      <c r="L18" s="39">
        <v>4.6429999999999999E-2</v>
      </c>
      <c r="M18" s="44">
        <v>0.19341</v>
      </c>
      <c r="N18" s="872"/>
      <c r="O18" s="43">
        <v>0.17621000000000001</v>
      </c>
      <c r="P18" s="39">
        <v>0.39562000000000003</v>
      </c>
      <c r="Q18" s="39">
        <v>0.14752000000000001</v>
      </c>
      <c r="R18" s="43">
        <v>0.41859000000000002</v>
      </c>
      <c r="S18" s="39">
        <v>0.16633000000000001</v>
      </c>
      <c r="T18" s="39">
        <v>0.39504</v>
      </c>
      <c r="U18" s="43">
        <v>2.97E-3</v>
      </c>
      <c r="V18" s="39">
        <v>1.8550000000000001E-2</v>
      </c>
      <c r="W18" s="39">
        <v>4.45E-3</v>
      </c>
      <c r="X18" s="43">
        <v>3.1969999999999998E-2</v>
      </c>
      <c r="Y18" s="39">
        <v>0.24612999999999999</v>
      </c>
      <c r="Z18" s="47">
        <v>4.1110000000000001E-2</v>
      </c>
      <c r="AA18" s="550"/>
    </row>
    <row r="19" spans="1:27" s="21" customFormat="1" ht="12.75" customHeight="1" x14ac:dyDescent="0.2">
      <c r="A19" s="782" t="s">
        <v>68</v>
      </c>
      <c r="B19" s="179">
        <v>155</v>
      </c>
      <c r="C19" s="179">
        <v>4888</v>
      </c>
      <c r="D19" s="189">
        <v>1490</v>
      </c>
      <c r="E19" s="179">
        <v>35</v>
      </c>
      <c r="F19" s="179">
        <v>180</v>
      </c>
      <c r="G19" s="189">
        <v>404</v>
      </c>
      <c r="H19" s="179">
        <v>39</v>
      </c>
      <c r="I19" s="179">
        <v>2233</v>
      </c>
      <c r="J19" s="189">
        <v>417</v>
      </c>
      <c r="K19" s="179">
        <v>4</v>
      </c>
      <c r="L19" s="179">
        <v>246</v>
      </c>
      <c r="M19" s="189">
        <v>43</v>
      </c>
      <c r="N19" s="872" t="s">
        <v>68</v>
      </c>
      <c r="O19" s="179">
        <v>15</v>
      </c>
      <c r="P19" s="179">
        <v>915</v>
      </c>
      <c r="Q19" s="189">
        <v>145</v>
      </c>
      <c r="R19" s="179">
        <v>41</v>
      </c>
      <c r="S19" s="179">
        <v>953</v>
      </c>
      <c r="T19" s="189">
        <v>317</v>
      </c>
      <c r="U19" s="179">
        <v>0</v>
      </c>
      <c r="V19" s="179">
        <v>0</v>
      </c>
      <c r="W19" s="189">
        <v>0</v>
      </c>
      <c r="X19" s="179">
        <v>21</v>
      </c>
      <c r="Y19" s="179">
        <v>361</v>
      </c>
      <c r="Z19" s="222">
        <v>164</v>
      </c>
      <c r="AA19" s="399"/>
    </row>
    <row r="20" spans="1:27" s="45" customFormat="1" ht="12.75" customHeight="1" x14ac:dyDescent="0.2">
      <c r="A20" s="782"/>
      <c r="B20" s="41">
        <v>1</v>
      </c>
      <c r="C20" s="42">
        <v>1</v>
      </c>
      <c r="D20" s="42">
        <v>1</v>
      </c>
      <c r="E20" s="43">
        <v>0.22581000000000001</v>
      </c>
      <c r="F20" s="39">
        <v>3.6819999999999999E-2</v>
      </c>
      <c r="G20" s="39">
        <v>0.27113999999999999</v>
      </c>
      <c r="H20" s="43">
        <v>0.25161</v>
      </c>
      <c r="I20" s="39">
        <v>0.45683000000000001</v>
      </c>
      <c r="J20" s="39">
        <v>0.27987000000000001</v>
      </c>
      <c r="K20" s="43">
        <v>2.581E-2</v>
      </c>
      <c r="L20" s="39">
        <v>5.033E-2</v>
      </c>
      <c r="M20" s="44">
        <v>2.886E-2</v>
      </c>
      <c r="N20" s="872"/>
      <c r="O20" s="43">
        <v>9.6769999999999995E-2</v>
      </c>
      <c r="P20" s="39">
        <v>0.18719</v>
      </c>
      <c r="Q20" s="39">
        <v>9.7320000000000004E-2</v>
      </c>
      <c r="R20" s="43">
        <v>0.26451999999999998</v>
      </c>
      <c r="S20" s="39">
        <v>0.19497</v>
      </c>
      <c r="T20" s="39">
        <v>0.21274999999999999</v>
      </c>
      <c r="U20" s="43" t="s">
        <v>482</v>
      </c>
      <c r="V20" s="39" t="s">
        <v>482</v>
      </c>
      <c r="W20" s="39" t="s">
        <v>482</v>
      </c>
      <c r="X20" s="43">
        <v>0.13547999999999999</v>
      </c>
      <c r="Y20" s="39">
        <v>7.3849999999999999E-2</v>
      </c>
      <c r="Z20" s="47">
        <v>0.11007</v>
      </c>
      <c r="AA20" s="550"/>
    </row>
    <row r="21" spans="1:27" s="21" customFormat="1" ht="12.75" customHeight="1" x14ac:dyDescent="0.2">
      <c r="A21" s="782" t="s">
        <v>69</v>
      </c>
      <c r="B21" s="179">
        <v>2072</v>
      </c>
      <c r="C21" s="179">
        <v>191360</v>
      </c>
      <c r="D21" s="189">
        <v>24918</v>
      </c>
      <c r="E21" s="179">
        <v>341</v>
      </c>
      <c r="F21" s="179">
        <v>10005</v>
      </c>
      <c r="G21" s="189">
        <v>4501</v>
      </c>
      <c r="H21" s="179">
        <v>110</v>
      </c>
      <c r="I21" s="179">
        <v>1444</v>
      </c>
      <c r="J21" s="189">
        <v>1463</v>
      </c>
      <c r="K21" s="179">
        <v>332</v>
      </c>
      <c r="L21" s="179">
        <v>2788</v>
      </c>
      <c r="M21" s="189">
        <v>3646</v>
      </c>
      <c r="N21" s="872" t="s">
        <v>69</v>
      </c>
      <c r="O21" s="179">
        <v>284</v>
      </c>
      <c r="P21" s="179">
        <v>57126</v>
      </c>
      <c r="Q21" s="189">
        <v>3956</v>
      </c>
      <c r="R21" s="179">
        <v>790</v>
      </c>
      <c r="S21" s="179">
        <v>61027</v>
      </c>
      <c r="T21" s="189">
        <v>8539</v>
      </c>
      <c r="U21" s="179">
        <v>113</v>
      </c>
      <c r="V21" s="179">
        <v>12484</v>
      </c>
      <c r="W21" s="189">
        <v>216</v>
      </c>
      <c r="X21" s="179">
        <v>102</v>
      </c>
      <c r="Y21" s="179">
        <v>46486</v>
      </c>
      <c r="Z21" s="222">
        <v>2597</v>
      </c>
      <c r="AA21" s="399"/>
    </row>
    <row r="22" spans="1:27" s="45" customFormat="1" ht="12.75" customHeight="1" x14ac:dyDescent="0.2">
      <c r="A22" s="782"/>
      <c r="B22" s="41">
        <v>1</v>
      </c>
      <c r="C22" s="42">
        <v>1</v>
      </c>
      <c r="D22" s="42">
        <v>1</v>
      </c>
      <c r="E22" s="43">
        <v>0.16458</v>
      </c>
      <c r="F22" s="39">
        <v>5.228E-2</v>
      </c>
      <c r="G22" s="39">
        <v>0.18063000000000001</v>
      </c>
      <c r="H22" s="43">
        <v>5.3089999999999998E-2</v>
      </c>
      <c r="I22" s="39">
        <v>7.5500000000000003E-3</v>
      </c>
      <c r="J22" s="39">
        <v>5.8709999999999998E-2</v>
      </c>
      <c r="K22" s="43">
        <v>0.16023000000000001</v>
      </c>
      <c r="L22" s="39">
        <v>1.457E-2</v>
      </c>
      <c r="M22" s="44">
        <v>0.14632000000000001</v>
      </c>
      <c r="N22" s="872"/>
      <c r="O22" s="43">
        <v>0.13707</v>
      </c>
      <c r="P22" s="39">
        <v>0.29853000000000002</v>
      </c>
      <c r="Q22" s="39">
        <v>0.15876000000000001</v>
      </c>
      <c r="R22" s="43">
        <v>0.38127</v>
      </c>
      <c r="S22" s="39">
        <v>0.31891000000000003</v>
      </c>
      <c r="T22" s="39">
        <v>0.34267999999999998</v>
      </c>
      <c r="U22" s="43">
        <v>5.4539999999999998E-2</v>
      </c>
      <c r="V22" s="39">
        <v>6.5240000000000006E-2</v>
      </c>
      <c r="W22" s="39">
        <v>8.6700000000000006E-3</v>
      </c>
      <c r="X22" s="43">
        <v>4.9230000000000003E-2</v>
      </c>
      <c r="Y22" s="39">
        <v>0.24292</v>
      </c>
      <c r="Z22" s="47">
        <v>0.10421999999999999</v>
      </c>
      <c r="AA22" s="550"/>
    </row>
    <row r="23" spans="1:27" s="21" customFormat="1" ht="12.75" customHeight="1" x14ac:dyDescent="0.2">
      <c r="A23" s="782" t="s">
        <v>70</v>
      </c>
      <c r="B23" s="179">
        <v>2775</v>
      </c>
      <c r="C23" s="179">
        <v>157505</v>
      </c>
      <c r="D23" s="189">
        <v>33349</v>
      </c>
      <c r="E23" s="179">
        <v>368</v>
      </c>
      <c r="F23" s="179">
        <v>6070</v>
      </c>
      <c r="G23" s="189">
        <v>5391</v>
      </c>
      <c r="H23" s="179">
        <v>155</v>
      </c>
      <c r="I23" s="179">
        <v>3820</v>
      </c>
      <c r="J23" s="189">
        <v>1487</v>
      </c>
      <c r="K23" s="179">
        <v>430</v>
      </c>
      <c r="L23" s="179">
        <v>5377</v>
      </c>
      <c r="M23" s="189">
        <v>6151</v>
      </c>
      <c r="N23" s="872" t="s">
        <v>70</v>
      </c>
      <c r="O23" s="179">
        <v>754</v>
      </c>
      <c r="P23" s="179">
        <v>67322</v>
      </c>
      <c r="Q23" s="189">
        <v>8661</v>
      </c>
      <c r="R23" s="179">
        <v>793</v>
      </c>
      <c r="S23" s="179">
        <v>43261</v>
      </c>
      <c r="T23" s="189">
        <v>8059</v>
      </c>
      <c r="U23" s="179">
        <v>170</v>
      </c>
      <c r="V23" s="179">
        <v>21821</v>
      </c>
      <c r="W23" s="189">
        <v>2196</v>
      </c>
      <c r="X23" s="179">
        <v>105</v>
      </c>
      <c r="Y23" s="179">
        <v>9834</v>
      </c>
      <c r="Z23" s="222">
        <v>1404</v>
      </c>
      <c r="AA23" s="399"/>
    </row>
    <row r="24" spans="1:27" s="45" customFormat="1" ht="12.75" customHeight="1" x14ac:dyDescent="0.2">
      <c r="A24" s="782"/>
      <c r="B24" s="41">
        <v>1</v>
      </c>
      <c r="C24" s="42">
        <v>1</v>
      </c>
      <c r="D24" s="42">
        <v>1</v>
      </c>
      <c r="E24" s="43">
        <v>0.13261000000000001</v>
      </c>
      <c r="F24" s="39">
        <v>3.8539999999999998E-2</v>
      </c>
      <c r="G24" s="39">
        <v>0.16164999999999999</v>
      </c>
      <c r="H24" s="43">
        <v>5.586E-2</v>
      </c>
      <c r="I24" s="39">
        <v>2.4250000000000001E-2</v>
      </c>
      <c r="J24" s="39">
        <v>4.4589999999999998E-2</v>
      </c>
      <c r="K24" s="43">
        <v>0.15495</v>
      </c>
      <c r="L24" s="39">
        <v>3.4139999999999997E-2</v>
      </c>
      <c r="M24" s="44">
        <v>0.18443999999999999</v>
      </c>
      <c r="N24" s="872"/>
      <c r="O24" s="43">
        <v>0.27171000000000001</v>
      </c>
      <c r="P24" s="39">
        <v>0.42742999999999998</v>
      </c>
      <c r="Q24" s="39">
        <v>0.25971</v>
      </c>
      <c r="R24" s="43">
        <v>0.28577000000000002</v>
      </c>
      <c r="S24" s="39">
        <v>0.27466000000000002</v>
      </c>
      <c r="T24" s="39">
        <v>0.24166000000000001</v>
      </c>
      <c r="U24" s="43">
        <v>6.1260000000000002E-2</v>
      </c>
      <c r="V24" s="39">
        <v>0.13854</v>
      </c>
      <c r="W24" s="39">
        <v>6.5850000000000006E-2</v>
      </c>
      <c r="X24" s="43">
        <v>3.7839999999999999E-2</v>
      </c>
      <c r="Y24" s="39">
        <v>6.2440000000000002E-2</v>
      </c>
      <c r="Z24" s="47">
        <v>4.2099999999999999E-2</v>
      </c>
      <c r="AA24" s="550"/>
    </row>
    <row r="25" spans="1:27" s="21" customFormat="1" ht="12.75" customHeight="1" x14ac:dyDescent="0.2">
      <c r="A25" s="782" t="s">
        <v>71</v>
      </c>
      <c r="B25" s="179">
        <v>1129</v>
      </c>
      <c r="C25" s="179">
        <v>50363</v>
      </c>
      <c r="D25" s="189">
        <v>13184</v>
      </c>
      <c r="E25" s="179">
        <v>36</v>
      </c>
      <c r="F25" s="179">
        <v>893</v>
      </c>
      <c r="G25" s="189">
        <v>471</v>
      </c>
      <c r="H25" s="179">
        <v>27</v>
      </c>
      <c r="I25" s="179">
        <v>228</v>
      </c>
      <c r="J25" s="189">
        <v>331</v>
      </c>
      <c r="K25" s="179">
        <v>100</v>
      </c>
      <c r="L25" s="179">
        <v>1220</v>
      </c>
      <c r="M25" s="189">
        <v>1599</v>
      </c>
      <c r="N25" s="872" t="s">
        <v>71</v>
      </c>
      <c r="O25" s="179">
        <v>517</v>
      </c>
      <c r="P25" s="179">
        <v>28948</v>
      </c>
      <c r="Q25" s="189">
        <v>6090</v>
      </c>
      <c r="R25" s="179">
        <v>193</v>
      </c>
      <c r="S25" s="179">
        <v>2525</v>
      </c>
      <c r="T25" s="189">
        <v>2010</v>
      </c>
      <c r="U25" s="179">
        <v>178</v>
      </c>
      <c r="V25" s="179">
        <v>13743</v>
      </c>
      <c r="W25" s="189">
        <v>2008</v>
      </c>
      <c r="X25" s="179">
        <v>78</v>
      </c>
      <c r="Y25" s="179">
        <v>2806</v>
      </c>
      <c r="Z25" s="222">
        <v>675</v>
      </c>
      <c r="AA25" s="399"/>
    </row>
    <row r="26" spans="1:27" s="45" customFormat="1" ht="12.75" customHeight="1" x14ac:dyDescent="0.2">
      <c r="A26" s="782"/>
      <c r="B26" s="41">
        <v>1</v>
      </c>
      <c r="C26" s="42">
        <v>1</v>
      </c>
      <c r="D26" s="42">
        <v>1</v>
      </c>
      <c r="E26" s="43">
        <v>3.1890000000000002E-2</v>
      </c>
      <c r="F26" s="39">
        <v>1.7729999999999999E-2</v>
      </c>
      <c r="G26" s="39">
        <v>3.5729999999999998E-2</v>
      </c>
      <c r="H26" s="43">
        <v>2.3910000000000001E-2</v>
      </c>
      <c r="I26" s="39">
        <v>4.5300000000000002E-3</v>
      </c>
      <c r="J26" s="39">
        <v>2.511E-2</v>
      </c>
      <c r="K26" s="43">
        <v>8.8569999999999996E-2</v>
      </c>
      <c r="L26" s="39">
        <v>2.4219999999999998E-2</v>
      </c>
      <c r="M26" s="44">
        <v>0.12128</v>
      </c>
      <c r="N26" s="872"/>
      <c r="O26" s="43">
        <v>0.45793</v>
      </c>
      <c r="P26" s="39">
        <v>0.57479000000000002</v>
      </c>
      <c r="Q26" s="39">
        <v>0.46192</v>
      </c>
      <c r="R26" s="43">
        <v>0.17094999999999999</v>
      </c>
      <c r="S26" s="39">
        <v>5.0139999999999997E-2</v>
      </c>
      <c r="T26" s="39">
        <v>0.15246000000000001</v>
      </c>
      <c r="U26" s="43">
        <v>0.15765999999999999</v>
      </c>
      <c r="V26" s="39">
        <v>0.27288000000000001</v>
      </c>
      <c r="W26" s="39">
        <v>0.15231</v>
      </c>
      <c r="X26" s="43">
        <v>6.9089999999999999E-2</v>
      </c>
      <c r="Y26" s="39">
        <v>5.5719999999999999E-2</v>
      </c>
      <c r="Z26" s="47">
        <v>5.1200000000000002E-2</v>
      </c>
      <c r="AA26" s="550"/>
    </row>
    <row r="27" spans="1:27" s="21" customFormat="1" ht="12.75" customHeight="1" x14ac:dyDescent="0.2">
      <c r="A27" s="782" t="s">
        <v>72</v>
      </c>
      <c r="B27" s="179">
        <v>93</v>
      </c>
      <c r="C27" s="179">
        <v>5760</v>
      </c>
      <c r="D27" s="189">
        <v>843</v>
      </c>
      <c r="E27" s="179">
        <v>1</v>
      </c>
      <c r="F27" s="179">
        <v>5</v>
      </c>
      <c r="G27" s="189">
        <v>12</v>
      </c>
      <c r="H27" s="179">
        <v>0</v>
      </c>
      <c r="I27" s="179">
        <v>0</v>
      </c>
      <c r="J27" s="189">
        <v>0</v>
      </c>
      <c r="K27" s="179">
        <v>13</v>
      </c>
      <c r="L27" s="179">
        <v>208</v>
      </c>
      <c r="M27" s="189">
        <v>151</v>
      </c>
      <c r="N27" s="872" t="s">
        <v>72</v>
      </c>
      <c r="O27" s="179">
        <v>63</v>
      </c>
      <c r="P27" s="179">
        <v>5461</v>
      </c>
      <c r="Q27" s="189">
        <v>645</v>
      </c>
      <c r="R27" s="179">
        <v>16</v>
      </c>
      <c r="S27" s="179">
        <v>86</v>
      </c>
      <c r="T27" s="189">
        <v>35</v>
      </c>
      <c r="U27" s="179">
        <v>0</v>
      </c>
      <c r="V27" s="179">
        <v>0</v>
      </c>
      <c r="W27" s="189">
        <v>0</v>
      </c>
      <c r="X27" s="179">
        <v>0</v>
      </c>
      <c r="Y27" s="179">
        <v>0</v>
      </c>
      <c r="Z27" s="222">
        <v>0</v>
      </c>
      <c r="AA27" s="399"/>
    </row>
    <row r="28" spans="1:27" s="45" customFormat="1" ht="12.75" customHeight="1" x14ac:dyDescent="0.2">
      <c r="A28" s="782"/>
      <c r="B28" s="41">
        <v>1</v>
      </c>
      <c r="C28" s="42">
        <v>1</v>
      </c>
      <c r="D28" s="42">
        <v>1</v>
      </c>
      <c r="E28" s="43">
        <v>1.0749999999999999E-2</v>
      </c>
      <c r="F28" s="39">
        <v>8.7000000000000001E-4</v>
      </c>
      <c r="G28" s="39">
        <v>1.423E-2</v>
      </c>
      <c r="H28" s="43" t="s">
        <v>482</v>
      </c>
      <c r="I28" s="39" t="s">
        <v>482</v>
      </c>
      <c r="J28" s="39" t="s">
        <v>482</v>
      </c>
      <c r="K28" s="43">
        <v>0.13977999999999999</v>
      </c>
      <c r="L28" s="39">
        <v>3.6110000000000003E-2</v>
      </c>
      <c r="M28" s="44">
        <v>0.17912</v>
      </c>
      <c r="N28" s="872"/>
      <c r="O28" s="43">
        <v>0.67742000000000002</v>
      </c>
      <c r="P28" s="39">
        <v>0.94808999999999999</v>
      </c>
      <c r="Q28" s="39">
        <v>0.76512000000000002</v>
      </c>
      <c r="R28" s="43">
        <v>0.17204</v>
      </c>
      <c r="S28" s="39">
        <v>1.4930000000000001E-2</v>
      </c>
      <c r="T28" s="39">
        <v>4.1520000000000001E-2</v>
      </c>
      <c r="U28" s="43" t="s">
        <v>482</v>
      </c>
      <c r="V28" s="39" t="s">
        <v>482</v>
      </c>
      <c r="W28" s="39" t="s">
        <v>482</v>
      </c>
      <c r="X28" s="43" t="s">
        <v>482</v>
      </c>
      <c r="Y28" s="39" t="s">
        <v>482</v>
      </c>
      <c r="Z28" s="47" t="s">
        <v>482</v>
      </c>
      <c r="AA28" s="550"/>
    </row>
    <row r="29" spans="1:27" s="21" customFormat="1" ht="12.75" customHeight="1" x14ac:dyDescent="0.2">
      <c r="A29" s="782" t="s">
        <v>73</v>
      </c>
      <c r="B29" s="179">
        <v>517</v>
      </c>
      <c r="C29" s="179">
        <v>7357</v>
      </c>
      <c r="D29" s="189">
        <v>7080</v>
      </c>
      <c r="E29" s="179">
        <v>24</v>
      </c>
      <c r="F29" s="179">
        <v>298</v>
      </c>
      <c r="G29" s="189">
        <v>450</v>
      </c>
      <c r="H29" s="179">
        <v>10</v>
      </c>
      <c r="I29" s="179">
        <v>276</v>
      </c>
      <c r="J29" s="189">
        <v>106</v>
      </c>
      <c r="K29" s="179">
        <v>77</v>
      </c>
      <c r="L29" s="179">
        <v>820</v>
      </c>
      <c r="M29" s="189">
        <v>914</v>
      </c>
      <c r="N29" s="872" t="s">
        <v>73</v>
      </c>
      <c r="O29" s="179">
        <v>76</v>
      </c>
      <c r="P29" s="179">
        <v>3321</v>
      </c>
      <c r="Q29" s="189">
        <v>776</v>
      </c>
      <c r="R29" s="179">
        <v>311</v>
      </c>
      <c r="S29" s="179">
        <v>2080</v>
      </c>
      <c r="T29" s="189">
        <v>4575</v>
      </c>
      <c r="U29" s="179">
        <v>0</v>
      </c>
      <c r="V29" s="179">
        <v>0</v>
      </c>
      <c r="W29" s="189">
        <v>0</v>
      </c>
      <c r="X29" s="179">
        <v>19</v>
      </c>
      <c r="Y29" s="179">
        <v>562</v>
      </c>
      <c r="Z29" s="222">
        <v>259</v>
      </c>
      <c r="AA29" s="399"/>
    </row>
    <row r="30" spans="1:27" s="45" customFormat="1" ht="12.75" customHeight="1" x14ac:dyDescent="0.2">
      <c r="A30" s="782"/>
      <c r="B30" s="41">
        <v>1</v>
      </c>
      <c r="C30" s="42">
        <v>1</v>
      </c>
      <c r="D30" s="42">
        <v>1</v>
      </c>
      <c r="E30" s="43">
        <v>4.6420000000000003E-2</v>
      </c>
      <c r="F30" s="39">
        <v>4.0509999999999997E-2</v>
      </c>
      <c r="G30" s="39">
        <v>6.3560000000000005E-2</v>
      </c>
      <c r="H30" s="43">
        <v>1.934E-2</v>
      </c>
      <c r="I30" s="39">
        <v>3.7519999999999998E-2</v>
      </c>
      <c r="J30" s="39">
        <v>1.4970000000000001E-2</v>
      </c>
      <c r="K30" s="43">
        <v>0.14893999999999999</v>
      </c>
      <c r="L30" s="39">
        <v>0.11146</v>
      </c>
      <c r="M30" s="44">
        <v>0.12909999999999999</v>
      </c>
      <c r="N30" s="872"/>
      <c r="O30" s="43">
        <v>0.14699999999999999</v>
      </c>
      <c r="P30" s="39">
        <v>0.45140999999999998</v>
      </c>
      <c r="Q30" s="39">
        <v>0.1096</v>
      </c>
      <c r="R30" s="43">
        <v>0.60155000000000003</v>
      </c>
      <c r="S30" s="39">
        <v>0.28272000000000003</v>
      </c>
      <c r="T30" s="39">
        <v>0.64619000000000004</v>
      </c>
      <c r="U30" s="43" t="s">
        <v>482</v>
      </c>
      <c r="V30" s="39" t="s">
        <v>482</v>
      </c>
      <c r="W30" s="39" t="s">
        <v>482</v>
      </c>
      <c r="X30" s="43">
        <v>3.6749999999999998E-2</v>
      </c>
      <c r="Y30" s="39">
        <v>7.639E-2</v>
      </c>
      <c r="Z30" s="47">
        <v>3.6580000000000001E-2</v>
      </c>
      <c r="AA30" s="550"/>
    </row>
    <row r="31" spans="1:27" s="21" customFormat="1" ht="12.75" customHeight="1" x14ac:dyDescent="0.2">
      <c r="A31" s="782" t="s">
        <v>74</v>
      </c>
      <c r="B31" s="179">
        <v>99</v>
      </c>
      <c r="C31" s="179">
        <v>4869</v>
      </c>
      <c r="D31" s="189">
        <v>934</v>
      </c>
      <c r="E31" s="179">
        <v>9</v>
      </c>
      <c r="F31" s="179">
        <v>71</v>
      </c>
      <c r="G31" s="189">
        <v>72</v>
      </c>
      <c r="H31" s="179">
        <v>1</v>
      </c>
      <c r="I31" s="179">
        <v>4</v>
      </c>
      <c r="J31" s="189">
        <v>9</v>
      </c>
      <c r="K31" s="179">
        <v>10</v>
      </c>
      <c r="L31" s="179">
        <v>149</v>
      </c>
      <c r="M31" s="189">
        <v>80</v>
      </c>
      <c r="N31" s="872" t="s">
        <v>74</v>
      </c>
      <c r="O31" s="179">
        <v>20</v>
      </c>
      <c r="P31" s="179">
        <v>1429</v>
      </c>
      <c r="Q31" s="189">
        <v>221</v>
      </c>
      <c r="R31" s="179">
        <v>23</v>
      </c>
      <c r="S31" s="179">
        <v>515</v>
      </c>
      <c r="T31" s="189">
        <v>214</v>
      </c>
      <c r="U31" s="179">
        <v>31</v>
      </c>
      <c r="V31" s="179">
        <v>1488</v>
      </c>
      <c r="W31" s="189">
        <v>327</v>
      </c>
      <c r="X31" s="179">
        <v>5</v>
      </c>
      <c r="Y31" s="179">
        <v>1213</v>
      </c>
      <c r="Z31" s="222">
        <v>11</v>
      </c>
      <c r="AA31" s="399"/>
    </row>
    <row r="32" spans="1:27" s="45" customFormat="1" ht="12.75" customHeight="1" x14ac:dyDescent="0.2">
      <c r="A32" s="782"/>
      <c r="B32" s="41">
        <v>1</v>
      </c>
      <c r="C32" s="42">
        <v>1</v>
      </c>
      <c r="D32" s="42">
        <v>1</v>
      </c>
      <c r="E32" s="43">
        <v>9.0910000000000005E-2</v>
      </c>
      <c r="F32" s="39">
        <v>1.4579999999999999E-2</v>
      </c>
      <c r="G32" s="39">
        <v>7.7090000000000006E-2</v>
      </c>
      <c r="H32" s="43">
        <v>1.01E-2</v>
      </c>
      <c r="I32" s="39">
        <v>8.1999999999999998E-4</v>
      </c>
      <c r="J32" s="39">
        <v>9.6399999999999993E-3</v>
      </c>
      <c r="K32" s="43">
        <v>0.10101</v>
      </c>
      <c r="L32" s="39">
        <v>3.0599999999999999E-2</v>
      </c>
      <c r="M32" s="44">
        <v>8.5650000000000004E-2</v>
      </c>
      <c r="N32" s="872"/>
      <c r="O32" s="43">
        <v>0.20202000000000001</v>
      </c>
      <c r="P32" s="39">
        <v>0.29348999999999997</v>
      </c>
      <c r="Q32" s="39">
        <v>0.23662</v>
      </c>
      <c r="R32" s="43">
        <v>0.23232</v>
      </c>
      <c r="S32" s="39">
        <v>0.10577</v>
      </c>
      <c r="T32" s="39">
        <v>0.22911999999999999</v>
      </c>
      <c r="U32" s="43">
        <v>0.31313000000000002</v>
      </c>
      <c r="V32" s="39">
        <v>0.30560999999999999</v>
      </c>
      <c r="W32" s="39">
        <v>0.35010999999999998</v>
      </c>
      <c r="X32" s="43">
        <v>5.0509999999999999E-2</v>
      </c>
      <c r="Y32" s="39">
        <v>0.24912999999999999</v>
      </c>
      <c r="Z32" s="47">
        <v>1.1780000000000001E-2</v>
      </c>
      <c r="AA32" s="550"/>
    </row>
    <row r="33" spans="1:27" s="21" customFormat="1" ht="12.75" customHeight="1" x14ac:dyDescent="0.2">
      <c r="A33" s="782" t="s">
        <v>75</v>
      </c>
      <c r="B33" s="179">
        <v>1181</v>
      </c>
      <c r="C33" s="179">
        <v>84528</v>
      </c>
      <c r="D33" s="189">
        <v>15026</v>
      </c>
      <c r="E33" s="179">
        <v>58</v>
      </c>
      <c r="F33" s="179">
        <v>1490</v>
      </c>
      <c r="G33" s="189">
        <v>456</v>
      </c>
      <c r="H33" s="179">
        <v>20</v>
      </c>
      <c r="I33" s="179">
        <v>361</v>
      </c>
      <c r="J33" s="189">
        <v>438</v>
      </c>
      <c r="K33" s="179">
        <v>87</v>
      </c>
      <c r="L33" s="179">
        <v>847</v>
      </c>
      <c r="M33" s="189">
        <v>1004</v>
      </c>
      <c r="N33" s="872" t="s">
        <v>75</v>
      </c>
      <c r="O33" s="179">
        <v>705</v>
      </c>
      <c r="P33" s="179">
        <v>70512</v>
      </c>
      <c r="Q33" s="189">
        <v>10197</v>
      </c>
      <c r="R33" s="179">
        <v>221</v>
      </c>
      <c r="S33" s="179">
        <v>6547</v>
      </c>
      <c r="T33" s="189">
        <v>2288</v>
      </c>
      <c r="U33" s="179">
        <v>5</v>
      </c>
      <c r="V33" s="179">
        <v>2041</v>
      </c>
      <c r="W33" s="189">
        <v>92</v>
      </c>
      <c r="X33" s="179">
        <v>85</v>
      </c>
      <c r="Y33" s="179">
        <v>2730</v>
      </c>
      <c r="Z33" s="222">
        <v>551</v>
      </c>
      <c r="AA33" s="399"/>
    </row>
    <row r="34" spans="1:27" s="45" customFormat="1" ht="12.75" customHeight="1" x14ac:dyDescent="0.2">
      <c r="A34" s="782"/>
      <c r="B34" s="41">
        <v>1</v>
      </c>
      <c r="C34" s="42">
        <v>1</v>
      </c>
      <c r="D34" s="42">
        <v>1</v>
      </c>
      <c r="E34" s="43">
        <v>4.9110000000000001E-2</v>
      </c>
      <c r="F34" s="39">
        <v>1.763E-2</v>
      </c>
      <c r="G34" s="39">
        <v>3.0349999999999999E-2</v>
      </c>
      <c r="H34" s="43">
        <v>1.6930000000000001E-2</v>
      </c>
      <c r="I34" s="39">
        <v>4.2700000000000004E-3</v>
      </c>
      <c r="J34" s="39">
        <v>2.9149999999999999E-2</v>
      </c>
      <c r="K34" s="43">
        <v>7.3669999999999999E-2</v>
      </c>
      <c r="L34" s="39">
        <v>1.0019999999999999E-2</v>
      </c>
      <c r="M34" s="44">
        <v>6.6820000000000004E-2</v>
      </c>
      <c r="N34" s="872"/>
      <c r="O34" s="43">
        <v>0.59694999999999998</v>
      </c>
      <c r="P34" s="39">
        <v>0.83418999999999999</v>
      </c>
      <c r="Q34" s="39">
        <v>0.67862</v>
      </c>
      <c r="R34" s="43">
        <v>0.18712999999999999</v>
      </c>
      <c r="S34" s="39">
        <v>7.7450000000000005E-2</v>
      </c>
      <c r="T34" s="39">
        <v>0.15226999999999999</v>
      </c>
      <c r="U34" s="43">
        <v>4.2300000000000003E-3</v>
      </c>
      <c r="V34" s="39">
        <v>2.4150000000000001E-2</v>
      </c>
      <c r="W34" s="39">
        <v>6.1199999999999996E-3</v>
      </c>
      <c r="X34" s="43">
        <v>7.1970000000000006E-2</v>
      </c>
      <c r="Y34" s="39">
        <v>3.2300000000000002E-2</v>
      </c>
      <c r="Z34" s="47">
        <v>3.6670000000000001E-2</v>
      </c>
      <c r="AA34" s="550"/>
    </row>
    <row r="35" spans="1:27" s="21" customFormat="1" ht="12.75" customHeight="1" x14ac:dyDescent="0.2">
      <c r="A35" s="783" t="s">
        <v>76</v>
      </c>
      <c r="B35" s="179">
        <v>131</v>
      </c>
      <c r="C35" s="179">
        <v>3137</v>
      </c>
      <c r="D35" s="189">
        <v>1243</v>
      </c>
      <c r="E35" s="179">
        <v>5</v>
      </c>
      <c r="F35" s="179">
        <v>48</v>
      </c>
      <c r="G35" s="189">
        <v>77</v>
      </c>
      <c r="H35" s="179">
        <v>0</v>
      </c>
      <c r="I35" s="179">
        <v>0</v>
      </c>
      <c r="J35" s="189">
        <v>0</v>
      </c>
      <c r="K35" s="179">
        <v>22</v>
      </c>
      <c r="L35" s="179">
        <v>336</v>
      </c>
      <c r="M35" s="189">
        <v>246</v>
      </c>
      <c r="N35" s="868" t="s">
        <v>76</v>
      </c>
      <c r="O35" s="179">
        <v>55</v>
      </c>
      <c r="P35" s="179">
        <v>2238</v>
      </c>
      <c r="Q35" s="189">
        <v>419</v>
      </c>
      <c r="R35" s="179">
        <v>47</v>
      </c>
      <c r="S35" s="179">
        <v>369</v>
      </c>
      <c r="T35" s="189">
        <v>487</v>
      </c>
      <c r="U35" s="179">
        <v>0</v>
      </c>
      <c r="V35" s="179">
        <v>0</v>
      </c>
      <c r="W35" s="189">
        <v>0</v>
      </c>
      <c r="X35" s="179">
        <v>2</v>
      </c>
      <c r="Y35" s="179">
        <v>146</v>
      </c>
      <c r="Z35" s="222">
        <v>14</v>
      </c>
      <c r="AA35" s="399"/>
    </row>
    <row r="36" spans="1:27" s="45" customFormat="1" ht="12.75" customHeight="1" x14ac:dyDescent="0.2">
      <c r="A36" s="784"/>
      <c r="B36" s="230">
        <v>1</v>
      </c>
      <c r="C36" s="231">
        <v>1</v>
      </c>
      <c r="D36" s="231">
        <v>1</v>
      </c>
      <c r="E36" s="232">
        <v>3.8170000000000003E-2</v>
      </c>
      <c r="F36" s="233">
        <v>1.5299999999999999E-2</v>
      </c>
      <c r="G36" s="233">
        <v>6.1949999999999998E-2</v>
      </c>
      <c r="H36" s="232" t="s">
        <v>482</v>
      </c>
      <c r="I36" s="233" t="s">
        <v>482</v>
      </c>
      <c r="J36" s="233" t="s">
        <v>482</v>
      </c>
      <c r="K36" s="232">
        <v>0.16794000000000001</v>
      </c>
      <c r="L36" s="233">
        <v>0.10711</v>
      </c>
      <c r="M36" s="234">
        <v>0.19791</v>
      </c>
      <c r="N36" s="869"/>
      <c r="O36" s="233">
        <v>0.41985</v>
      </c>
      <c r="P36" s="233">
        <v>0.71342000000000005</v>
      </c>
      <c r="Q36" s="233">
        <v>0.33709</v>
      </c>
      <c r="R36" s="232">
        <v>0.35877999999999999</v>
      </c>
      <c r="S36" s="233">
        <v>0.11763</v>
      </c>
      <c r="T36" s="233">
        <v>0.39179000000000003</v>
      </c>
      <c r="U36" s="232" t="s">
        <v>482</v>
      </c>
      <c r="V36" s="233" t="s">
        <v>482</v>
      </c>
      <c r="W36" s="233" t="s">
        <v>482</v>
      </c>
      <c r="X36" s="232">
        <v>1.5270000000000001E-2</v>
      </c>
      <c r="Y36" s="233">
        <v>4.6539999999999998E-2</v>
      </c>
      <c r="Z36" s="243">
        <v>1.1259999999999999E-2</v>
      </c>
      <c r="AA36" s="550"/>
    </row>
    <row r="37" spans="1:27" s="24" customFormat="1" ht="12.75" customHeight="1" x14ac:dyDescent="0.2">
      <c r="A37" s="833" t="s">
        <v>85</v>
      </c>
      <c r="B37" s="178">
        <v>15467</v>
      </c>
      <c r="C37" s="178">
        <v>754176</v>
      </c>
      <c r="D37" s="235">
        <v>180648</v>
      </c>
      <c r="E37" s="178">
        <v>1562</v>
      </c>
      <c r="F37" s="178">
        <v>35415</v>
      </c>
      <c r="G37" s="235">
        <v>22682</v>
      </c>
      <c r="H37" s="178">
        <v>733</v>
      </c>
      <c r="I37" s="178">
        <v>15414</v>
      </c>
      <c r="J37" s="235">
        <v>10997</v>
      </c>
      <c r="K37" s="178">
        <v>2118</v>
      </c>
      <c r="L37" s="178">
        <v>24392</v>
      </c>
      <c r="M37" s="235">
        <v>26795</v>
      </c>
      <c r="N37" s="870" t="s">
        <v>85</v>
      </c>
      <c r="O37" s="178">
        <v>4204</v>
      </c>
      <c r="P37" s="178">
        <v>328913</v>
      </c>
      <c r="Q37" s="235">
        <v>48676</v>
      </c>
      <c r="R37" s="178">
        <v>5452</v>
      </c>
      <c r="S37" s="178">
        <v>184421</v>
      </c>
      <c r="T37" s="235">
        <v>55461</v>
      </c>
      <c r="U37" s="178">
        <v>786</v>
      </c>
      <c r="V37" s="178">
        <v>69802</v>
      </c>
      <c r="W37" s="235">
        <v>7835</v>
      </c>
      <c r="X37" s="178">
        <v>612</v>
      </c>
      <c r="Y37" s="178">
        <v>95819</v>
      </c>
      <c r="Z37" s="226">
        <v>8202</v>
      </c>
      <c r="AA37" s="539"/>
    </row>
    <row r="38" spans="1:27" s="46" customFormat="1" ht="12.75" customHeight="1" thickBot="1" x14ac:dyDescent="0.25">
      <c r="A38" s="834"/>
      <c r="B38" s="238">
        <v>1</v>
      </c>
      <c r="C38" s="239">
        <v>1</v>
      </c>
      <c r="D38" s="239">
        <v>1</v>
      </c>
      <c r="E38" s="240">
        <v>0.10099</v>
      </c>
      <c r="F38" s="241">
        <v>4.6960000000000002E-2</v>
      </c>
      <c r="G38" s="241">
        <v>0.12556</v>
      </c>
      <c r="H38" s="240">
        <v>4.7390000000000002E-2</v>
      </c>
      <c r="I38" s="241">
        <v>2.044E-2</v>
      </c>
      <c r="J38" s="241">
        <v>6.0879999999999997E-2</v>
      </c>
      <c r="K38" s="240">
        <v>0.13694000000000001</v>
      </c>
      <c r="L38" s="241">
        <v>3.2340000000000001E-2</v>
      </c>
      <c r="M38" s="396">
        <v>0.14832999999999999</v>
      </c>
      <c r="N38" s="871"/>
      <c r="O38" s="240">
        <v>0.27179999999999999</v>
      </c>
      <c r="P38" s="241">
        <v>0.43612000000000001</v>
      </c>
      <c r="Q38" s="241">
        <v>0.26945000000000002</v>
      </c>
      <c r="R38" s="240">
        <v>0.35249000000000003</v>
      </c>
      <c r="S38" s="241">
        <v>0.24453</v>
      </c>
      <c r="T38" s="241">
        <v>0.30701000000000001</v>
      </c>
      <c r="U38" s="240">
        <v>5.0819999999999997E-2</v>
      </c>
      <c r="V38" s="241">
        <v>9.2549999999999993E-2</v>
      </c>
      <c r="W38" s="241">
        <v>4.3369999999999999E-2</v>
      </c>
      <c r="X38" s="240">
        <v>3.9570000000000001E-2</v>
      </c>
      <c r="Y38" s="241">
        <v>0.12705</v>
      </c>
      <c r="Z38" s="244">
        <v>4.5400000000000003E-2</v>
      </c>
      <c r="AA38" s="551"/>
    </row>
    <row r="39" spans="1:27" s="397" customFormat="1" x14ac:dyDescent="0.2">
      <c r="A39" s="548"/>
      <c r="E39" s="548"/>
      <c r="F39" s="548"/>
      <c r="G39" s="548"/>
      <c r="H39" s="548"/>
      <c r="I39" s="548"/>
      <c r="J39" s="548"/>
      <c r="K39" s="548"/>
      <c r="L39" s="548"/>
      <c r="M39" s="548"/>
      <c r="N39" s="407"/>
    </row>
    <row r="40" spans="1:27" s="526" customFormat="1" ht="11.25" x14ac:dyDescent="0.2">
      <c r="A40" s="526" t="str">
        <f>"Anmerkungen. Datengrundlage: Volkshochschul-Statistik "&amp;Hilfswerte!B1&amp;"; Basis: "&amp;Tabelle1!$C$36&amp;" vhs."</f>
        <v>Anmerkungen. Datengrundlage: Volkshochschul-Statistik 2024; Basis: 821 vhs.</v>
      </c>
      <c r="N40" s="526" t="str">
        <f>"Anmerkungen. Datengrundlage: Volkshochschul-Statistik "&amp;Hilfswerte!B1&amp;"; Basis: "&amp;Tabelle1!$C$36&amp;" vhs."</f>
        <v>Anmerkungen. Datengrundlage: Volkshochschul-Statistik 2024; Basis: 821 vhs.</v>
      </c>
    </row>
    <row r="41" spans="1:27" s="526" customFormat="1" ht="11.25" x14ac:dyDescent="0.2"/>
    <row r="42" spans="1:27" s="397" customFormat="1" x14ac:dyDescent="0.2">
      <c r="A42" s="534" t="str">
        <f>Tabelle1!$A$41</f>
        <v>Datengrundlage: Deutsches Institut für Erwachsenenbildung DIE (2025). „Basisdaten Volkshochschul-Statistik (seit 2018)“</v>
      </c>
      <c r="B42" s="536"/>
      <c r="C42" s="536"/>
      <c r="D42" s="536"/>
      <c r="E42" s="536"/>
      <c r="F42" s="536"/>
      <c r="G42" s="536"/>
      <c r="H42" s="536"/>
      <c r="N42" s="534" t="str">
        <f>Tabelle1!$A$41</f>
        <v>Datengrundlage: Deutsches Institut für Erwachsenenbildung DIE (2025). „Basisdaten Volkshochschul-Statistik (seit 2018)“</v>
      </c>
      <c r="O42" s="536"/>
      <c r="P42" s="536"/>
      <c r="Q42" s="536"/>
      <c r="R42" s="536"/>
      <c r="S42" s="536"/>
      <c r="T42" s="536"/>
      <c r="U42" s="536"/>
    </row>
    <row r="43" spans="1:27" s="397" customFormat="1" x14ac:dyDescent="0.2">
      <c r="A43" s="534" t="str">
        <f>Tabelle1!$A$42</f>
        <v xml:space="preserve">(ZA6276; Version 2.0.0) [Data set]. GESIS, Köln. </v>
      </c>
      <c r="B43" s="532"/>
      <c r="C43" s="532"/>
      <c r="D43" s="532"/>
      <c r="E43" s="762" t="s">
        <v>473</v>
      </c>
      <c r="F43" s="762"/>
      <c r="G43" s="762"/>
      <c r="H43" s="532"/>
      <c r="N43" s="534" t="str">
        <f>Tabelle1!$A$42</f>
        <v xml:space="preserve">(ZA6276; Version 2.0.0) [Data set]. GESIS, Köln. </v>
      </c>
      <c r="O43" s="532"/>
      <c r="P43" s="532"/>
      <c r="Q43" s="532"/>
      <c r="R43" s="762" t="s">
        <v>473</v>
      </c>
      <c r="S43" s="762"/>
      <c r="T43" s="762"/>
      <c r="U43" s="532"/>
    </row>
    <row r="44" spans="1:27" s="397" customFormat="1" x14ac:dyDescent="0.2">
      <c r="A44" s="536"/>
      <c r="B44" s="536"/>
      <c r="C44" s="536"/>
      <c r="D44" s="536"/>
      <c r="E44" s="536"/>
      <c r="F44" s="536"/>
      <c r="G44" s="536"/>
      <c r="H44" s="536"/>
      <c r="N44" s="536"/>
      <c r="O44" s="536"/>
      <c r="P44" s="536"/>
      <c r="Q44" s="536"/>
      <c r="R44" s="536"/>
      <c r="S44" s="536"/>
      <c r="T44" s="536"/>
      <c r="U44" s="536"/>
    </row>
    <row r="45" spans="1:27" s="397" customFormat="1" x14ac:dyDescent="0.2">
      <c r="A45" s="666" t="str">
        <f>Tabelle1!$A$44</f>
        <v>Die Tabellen stehen unter der Lizenz CC BY-SA DEED 4.0.</v>
      </c>
      <c r="B45" s="536"/>
      <c r="C45" s="536"/>
      <c r="D45" s="536"/>
      <c r="E45" s="536"/>
      <c r="F45" s="536"/>
      <c r="G45" s="536"/>
      <c r="H45" s="536"/>
      <c r="N45" s="666" t="str">
        <f>Tabelle1!$A$44</f>
        <v>Die Tabellen stehen unter der Lizenz CC BY-SA DEED 4.0.</v>
      </c>
      <c r="O45" s="536"/>
      <c r="P45" s="536"/>
      <c r="Q45" s="536"/>
      <c r="R45" s="536"/>
      <c r="S45" s="536"/>
      <c r="T45" s="536"/>
      <c r="U45" s="536"/>
    </row>
    <row r="47" spans="1:27" s="49" customFormat="1" ht="44.25" x14ac:dyDescent="0.55000000000000004">
      <c r="A47" s="48"/>
      <c r="AA47" s="552"/>
    </row>
  </sheetData>
  <mergeCells count="51">
    <mergeCell ref="E43:G43"/>
    <mergeCell ref="R43:T43"/>
    <mergeCell ref="A1:M1"/>
    <mergeCell ref="N1:Z1"/>
    <mergeCell ref="A2:A4"/>
    <mergeCell ref="B2:D3"/>
    <mergeCell ref="E2:M2"/>
    <mergeCell ref="N2:N4"/>
    <mergeCell ref="O2:Z2"/>
    <mergeCell ref="E3:G3"/>
    <mergeCell ref="H3:J3"/>
    <mergeCell ref="K3:M3"/>
    <mergeCell ref="AB3:AF11"/>
    <mergeCell ref="A5:A6"/>
    <mergeCell ref="N5:N6"/>
    <mergeCell ref="A7:A8"/>
    <mergeCell ref="N7:N8"/>
    <mergeCell ref="A9:A10"/>
    <mergeCell ref="X3:Z3"/>
    <mergeCell ref="A15:A16"/>
    <mergeCell ref="N15:N16"/>
    <mergeCell ref="O3:Q3"/>
    <mergeCell ref="R3:T3"/>
    <mergeCell ref="U3:W3"/>
    <mergeCell ref="N9:N10"/>
    <mergeCell ref="A11:A12"/>
    <mergeCell ref="N11:N12"/>
    <mergeCell ref="A13:A14"/>
    <mergeCell ref="N13:N14"/>
    <mergeCell ref="A17:A18"/>
    <mergeCell ref="N17:N18"/>
    <mergeCell ref="A19:A20"/>
    <mergeCell ref="N19:N20"/>
    <mergeCell ref="A21:A22"/>
    <mergeCell ref="N21:N22"/>
    <mergeCell ref="A23:A24"/>
    <mergeCell ref="N23:N24"/>
    <mergeCell ref="A25:A26"/>
    <mergeCell ref="N25:N26"/>
    <mergeCell ref="A27:A28"/>
    <mergeCell ref="N27:N28"/>
    <mergeCell ref="A35:A36"/>
    <mergeCell ref="N35:N36"/>
    <mergeCell ref="A37:A38"/>
    <mergeCell ref="N37:N38"/>
    <mergeCell ref="A29:A30"/>
    <mergeCell ref="N29:N30"/>
    <mergeCell ref="A31:A32"/>
    <mergeCell ref="N31:N32"/>
    <mergeCell ref="A33:A34"/>
    <mergeCell ref="N33:N34"/>
  </mergeCells>
  <conditionalFormatting sqref="A6 A8 A10 A12 A14 A16 A18 A20 A22 A24 A26 A28 A30 A32 A34 A36">
    <cfRule type="cellIs" dxfId="460" priority="412" stopIfTrue="1" operator="equal">
      <formula>1</formula>
    </cfRule>
    <cfRule type="cellIs" dxfId="459" priority="413" stopIfTrue="1" operator="lessThan">
      <formula>0.0005</formula>
    </cfRule>
  </conditionalFormatting>
  <conditionalFormatting sqref="A5:Z5">
    <cfRule type="cellIs" dxfId="458" priority="193" stopIfTrue="1" operator="equal">
      <formula>0</formula>
    </cfRule>
  </conditionalFormatting>
  <conditionalFormatting sqref="A9:Z9">
    <cfRule type="cellIs" dxfId="457" priority="169" stopIfTrue="1" operator="equal">
      <formula>0</formula>
    </cfRule>
  </conditionalFormatting>
  <conditionalFormatting sqref="A11:Z11">
    <cfRule type="cellIs" dxfId="456" priority="157" stopIfTrue="1" operator="equal">
      <formula>0</formula>
    </cfRule>
  </conditionalFormatting>
  <conditionalFormatting sqref="A13:Z13">
    <cfRule type="cellIs" dxfId="455" priority="145" stopIfTrue="1" operator="equal">
      <formula>0</formula>
    </cfRule>
  </conditionalFormatting>
  <conditionalFormatting sqref="A15:Z15">
    <cfRule type="cellIs" dxfId="454" priority="133" stopIfTrue="1" operator="equal">
      <formula>0</formula>
    </cfRule>
  </conditionalFormatting>
  <conditionalFormatting sqref="A17:Z17">
    <cfRule type="cellIs" dxfId="453" priority="121" stopIfTrue="1" operator="equal">
      <formula>0</formula>
    </cfRule>
  </conditionalFormatting>
  <conditionalFormatting sqref="A19:Z19">
    <cfRule type="cellIs" dxfId="452" priority="109" stopIfTrue="1" operator="equal">
      <formula>0</formula>
    </cfRule>
  </conditionalFormatting>
  <conditionalFormatting sqref="A21:Z21">
    <cfRule type="cellIs" dxfId="451" priority="97" stopIfTrue="1" operator="equal">
      <formula>0</formula>
    </cfRule>
  </conditionalFormatting>
  <conditionalFormatting sqref="A23:Z23">
    <cfRule type="cellIs" dxfId="450" priority="85" stopIfTrue="1" operator="equal">
      <formula>0</formula>
    </cfRule>
  </conditionalFormatting>
  <conditionalFormatting sqref="A25:Z25">
    <cfRule type="cellIs" dxfId="449" priority="73" stopIfTrue="1" operator="equal">
      <formula>0</formula>
    </cfRule>
  </conditionalFormatting>
  <conditionalFormatting sqref="A27:Z27">
    <cfRule type="cellIs" dxfId="448" priority="61" stopIfTrue="1" operator="equal">
      <formula>0</formula>
    </cfRule>
  </conditionalFormatting>
  <conditionalFormatting sqref="A29:Z29">
    <cfRule type="cellIs" dxfId="447" priority="49" stopIfTrue="1" operator="equal">
      <formula>0</formula>
    </cfRule>
  </conditionalFormatting>
  <conditionalFormatting sqref="A31:Z31">
    <cfRule type="cellIs" dxfId="446" priority="37" stopIfTrue="1" operator="equal">
      <formula>0</formula>
    </cfRule>
  </conditionalFormatting>
  <conditionalFormatting sqref="A33:Z33">
    <cfRule type="cellIs" dxfId="445" priority="25" stopIfTrue="1" operator="equal">
      <formula>0</formula>
    </cfRule>
  </conditionalFormatting>
  <conditionalFormatting sqref="A35:Z35">
    <cfRule type="cellIs" dxfId="444" priority="13" stopIfTrue="1" operator="equal">
      <formula>0</formula>
    </cfRule>
  </conditionalFormatting>
  <conditionalFormatting sqref="B7:M7">
    <cfRule type="cellIs" dxfId="443" priority="385" stopIfTrue="1" operator="equal">
      <formula>0</formula>
    </cfRule>
  </conditionalFormatting>
  <conditionalFormatting sqref="B37:M37">
    <cfRule type="cellIs" dxfId="442" priority="205" stopIfTrue="1" operator="equal">
      <formula>0</formula>
    </cfRule>
  </conditionalFormatting>
  <conditionalFormatting sqref="N6 N8 N10 N12 N14 N16 N18 N20 N22 N24 N26 N28 N30 N32 N34 N36">
    <cfRule type="cellIs" dxfId="441" priority="409" stopIfTrue="1" operator="equal">
      <formula>1</formula>
    </cfRule>
    <cfRule type="cellIs" dxfId="440" priority="410" stopIfTrue="1" operator="lessThan">
      <formula>0.0005</formula>
    </cfRule>
  </conditionalFormatting>
  <conditionalFormatting sqref="O7:Z7">
    <cfRule type="cellIs" dxfId="439" priority="181" stopIfTrue="1" operator="equal">
      <formula>0</formula>
    </cfRule>
  </conditionalFormatting>
  <conditionalFormatting sqref="O37:Z37">
    <cfRule type="cellIs" dxfId="438" priority="1" stopIfTrue="1" operator="equal">
      <formula>0</formula>
    </cfRule>
  </conditionalFormatting>
  <hyperlinks>
    <hyperlink ref="A45" r:id="rId1" display="Publikation und Tabellen stehen unter der Lizenz CC BY-SA DEED 4.0." xr:uid="{085C58E9-40AF-42D4-AF1B-95131C7115C9}"/>
    <hyperlink ref="N45" r:id="rId2" display="Publikation und Tabellen stehen unter der Lizenz CC BY-SA DEED 4.0." xr:uid="{CBF7B157-EC17-40D0-8D50-5C1EF62B7651}"/>
    <hyperlink ref="E43" r:id="rId3" xr:uid="{198E3A63-5604-4FA6-9682-FEE057516739}"/>
    <hyperlink ref="E43:G43" r:id="rId4" display="http://dx.doi.org/10.4232/1.14582 " xr:uid="{16C15332-DB38-4948-BC1D-0BB7A506CE15}"/>
    <hyperlink ref="R43" r:id="rId5" xr:uid="{37D49ED8-06E0-43C7-BDFA-650B0D1088CF}"/>
    <hyperlink ref="R43:T43" r:id="rId6" display="http://dx.doi.org/10.4232/1.14582 " xr:uid="{9E4F93DD-F159-47B3-B721-34661C724BAB}"/>
  </hyperlinks>
  <pageMargins left="0.78740157480314965" right="0.78740157480314965" top="0.98425196850393704" bottom="0.98425196850393704" header="0.51181102362204722" footer="0.51181102362204722"/>
  <pageSetup paperSize="9" scale="78" orientation="portrait" r:id="rId7"/>
  <headerFooter scaleWithDoc="0" alignWithMargins="0"/>
  <colBreaks count="1" manualBreakCount="1">
    <brk id="13" max="44" man="1"/>
  </colBreaks>
  <legacyDrawingHF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DAF201-20B8-4720-BD5D-C17E24E038DA}">
  <dimension ref="A5:H26"/>
  <sheetViews>
    <sheetView tabSelected="1" view="pageBreakPreview" zoomScale="96" zoomScaleNormal="100" zoomScaleSheetLayoutView="96" workbookViewId="0"/>
  </sheetViews>
  <sheetFormatPr baseColWidth="10" defaultRowHeight="12.75" x14ac:dyDescent="0.2"/>
  <cols>
    <col min="1" max="2" width="11.42578125" style="536"/>
    <col min="3" max="3" width="8.42578125" style="536" customWidth="1"/>
    <col min="4" max="4" width="11.42578125" style="536" customWidth="1"/>
    <col min="5" max="16384" width="11.42578125" style="536"/>
  </cols>
  <sheetData>
    <row r="5" spans="1:7" ht="33.75" x14ac:dyDescent="0.5">
      <c r="A5" s="752" t="s">
        <v>461</v>
      </c>
      <c r="B5" s="752"/>
      <c r="C5" s="752"/>
      <c r="D5" s="752" t="s">
        <v>461</v>
      </c>
      <c r="E5" s="752"/>
      <c r="F5" s="752"/>
      <c r="G5" s="752"/>
    </row>
    <row r="6" spans="1:7" x14ac:dyDescent="0.2">
      <c r="A6" s="675"/>
    </row>
    <row r="7" spans="1:7" ht="45.75" x14ac:dyDescent="0.65">
      <c r="A7" s="753" t="s">
        <v>460</v>
      </c>
      <c r="B7" s="753"/>
      <c r="C7" s="753"/>
      <c r="D7" s="753"/>
      <c r="E7" s="753"/>
      <c r="F7" s="753"/>
      <c r="G7" s="753"/>
    </row>
    <row r="9" spans="1:7" ht="33.75" x14ac:dyDescent="0.5">
      <c r="A9" s="752" t="str">
        <f>"Berichtsjahr " &amp; Hilfswerte!B1</f>
        <v>Berichtsjahr 2024</v>
      </c>
      <c r="B9" s="752"/>
      <c r="C9" s="752"/>
      <c r="D9" s="752"/>
      <c r="E9" s="752"/>
      <c r="F9" s="752"/>
      <c r="G9" s="752"/>
    </row>
    <row r="10" spans="1:7" ht="33.75" x14ac:dyDescent="0.5">
      <c r="A10" s="684"/>
      <c r="B10" s="684"/>
      <c r="C10" s="684"/>
      <c r="D10" s="684"/>
      <c r="E10" s="684"/>
      <c r="F10" s="684"/>
      <c r="G10" s="684"/>
    </row>
    <row r="11" spans="1:7" ht="12.75" customHeight="1" x14ac:dyDescent="0.2">
      <c r="A11" s="754" t="s">
        <v>479</v>
      </c>
      <c r="B11" s="754"/>
      <c r="C11" s="754"/>
      <c r="D11" s="754"/>
      <c r="E11" s="754"/>
      <c r="F11" s="754"/>
      <c r="G11" s="754"/>
    </row>
    <row r="12" spans="1:7" customFormat="1" x14ac:dyDescent="0.2">
      <c r="A12" s="754"/>
      <c r="B12" s="754"/>
      <c r="C12" s="754"/>
      <c r="D12" s="754"/>
      <c r="E12" s="754"/>
      <c r="F12" s="754"/>
      <c r="G12" s="754"/>
    </row>
    <row r="13" spans="1:7" customFormat="1" ht="25.5" x14ac:dyDescent="0.35">
      <c r="A13" s="685"/>
      <c r="B13" s="536"/>
      <c r="C13" s="685"/>
      <c r="D13" s="536"/>
      <c r="E13" s="686"/>
      <c r="F13" s="536"/>
      <c r="G13" s="686"/>
    </row>
    <row r="14" spans="1:7" customFormat="1" ht="25.5" x14ac:dyDescent="0.35">
      <c r="A14" s="685"/>
      <c r="B14" s="536"/>
      <c r="C14" s="685"/>
      <c r="D14" s="536"/>
      <c r="E14" s="686"/>
      <c r="F14" s="536"/>
      <c r="G14" s="686"/>
    </row>
    <row r="15" spans="1:7" customFormat="1" ht="16.5" customHeight="1" x14ac:dyDescent="0.35">
      <c r="A15" s="685"/>
      <c r="B15" s="536"/>
      <c r="C15" s="685"/>
      <c r="D15" s="536"/>
      <c r="E15" s="686"/>
      <c r="F15" s="536"/>
      <c r="G15" s="686"/>
    </row>
    <row r="16" spans="1:7" customFormat="1" ht="47.25" customHeight="1" x14ac:dyDescent="0.2">
      <c r="A16" s="749" t="s">
        <v>480</v>
      </c>
      <c r="B16" s="750"/>
      <c r="C16" s="750"/>
      <c r="D16" s="750"/>
      <c r="E16" s="750"/>
      <c r="F16" s="750"/>
      <c r="G16" s="751"/>
    </row>
    <row r="17" spans="1:8" customFormat="1" ht="42" customHeight="1" x14ac:dyDescent="0.2">
      <c r="A17" s="756" t="s">
        <v>473</v>
      </c>
      <c r="B17" s="757"/>
      <c r="C17" s="757"/>
      <c r="D17" s="757"/>
      <c r="E17" s="696"/>
      <c r="F17" s="696"/>
      <c r="G17" s="695"/>
    </row>
    <row r="18" spans="1:8" ht="15.75" x14ac:dyDescent="0.2">
      <c r="A18" s="688" t="s">
        <v>468</v>
      </c>
      <c r="B18" s="697"/>
      <c r="C18" s="697"/>
      <c r="D18" s="697"/>
      <c r="E18" s="697"/>
      <c r="F18" s="697"/>
      <c r="G18" s="690"/>
    </row>
    <row r="19" spans="1:8" s="687" customFormat="1" ht="15.75" x14ac:dyDescent="0.25">
      <c r="A19" s="689" t="s">
        <v>469</v>
      </c>
      <c r="B19" s="691"/>
      <c r="C19" s="691"/>
      <c r="D19" s="700" t="s">
        <v>470</v>
      </c>
      <c r="E19" s="698"/>
      <c r="F19" s="698"/>
      <c r="G19" s="699"/>
    </row>
    <row r="20" spans="1:8" customFormat="1" x14ac:dyDescent="0.2">
      <c r="A20" s="755"/>
      <c r="B20" s="755"/>
      <c r="C20" s="747"/>
      <c r="D20" s="748"/>
      <c r="E20" s="748"/>
      <c r="F20" s="748"/>
      <c r="G20" s="748"/>
      <c r="H20" s="746"/>
    </row>
    <row r="21" spans="1:8" ht="13.5" customHeight="1" x14ac:dyDescent="0.2">
      <c r="A21" s="755"/>
      <c r="B21" s="755"/>
      <c r="C21" s="748"/>
      <c r="D21" s="748"/>
      <c r="E21" s="748"/>
      <c r="F21" s="748"/>
      <c r="G21" s="748"/>
      <c r="H21" s="746"/>
    </row>
    <row r="22" spans="1:8" ht="15.75" customHeight="1" x14ac:dyDescent="0.2">
      <c r="A22" s="755"/>
      <c r="B22" s="755"/>
      <c r="C22" s="747"/>
      <c r="D22" s="747"/>
      <c r="E22" s="747"/>
      <c r="F22" s="747"/>
      <c r="G22" s="747"/>
      <c r="H22" s="746"/>
    </row>
    <row r="23" spans="1:8" ht="13.5" customHeight="1" x14ac:dyDescent="0.2">
      <c r="A23" s="755"/>
      <c r="B23" s="755"/>
      <c r="C23" s="747"/>
      <c r="D23" s="747"/>
      <c r="E23" s="747"/>
      <c r="F23" s="747"/>
      <c r="G23" s="747"/>
      <c r="H23" s="746"/>
    </row>
    <row r="24" spans="1:8" ht="24.75" customHeight="1" x14ac:dyDescent="0.2">
      <c r="A24" s="755"/>
      <c r="B24" s="755"/>
      <c r="C24" s="747"/>
      <c r="D24" s="748"/>
      <c r="E24" s="748"/>
      <c r="F24" s="748"/>
      <c r="G24" s="748"/>
      <c r="H24" s="682"/>
    </row>
    <row r="25" spans="1:8" ht="24" customHeight="1" x14ac:dyDescent="0.2">
      <c r="A25" s="755"/>
      <c r="B25" s="755"/>
      <c r="C25" s="747"/>
      <c r="D25" s="748"/>
      <c r="E25" s="748"/>
      <c r="F25" s="748"/>
      <c r="G25" s="748"/>
      <c r="H25" s="682"/>
    </row>
    <row r="26" spans="1:8" ht="16.5" x14ac:dyDescent="0.2">
      <c r="A26" s="755"/>
      <c r="B26" s="755"/>
      <c r="C26" s="747"/>
      <c r="D26" s="748"/>
      <c r="E26" s="748"/>
      <c r="F26" s="748"/>
      <c r="G26" s="748"/>
      <c r="H26"/>
    </row>
  </sheetData>
  <mergeCells count="18">
    <mergeCell ref="A26:B26"/>
    <mergeCell ref="C26:G26"/>
    <mergeCell ref="A24:B24"/>
    <mergeCell ref="A22:B23"/>
    <mergeCell ref="A25:B25"/>
    <mergeCell ref="C25:G25"/>
    <mergeCell ref="C22:G23"/>
    <mergeCell ref="A5:G5"/>
    <mergeCell ref="A7:G7"/>
    <mergeCell ref="A9:G9"/>
    <mergeCell ref="A11:G12"/>
    <mergeCell ref="A20:B21"/>
    <mergeCell ref="A17:D17"/>
    <mergeCell ref="H22:H23"/>
    <mergeCell ref="C24:G24"/>
    <mergeCell ref="C20:G21"/>
    <mergeCell ref="H20:H21"/>
    <mergeCell ref="A16:G16"/>
  </mergeCells>
  <hyperlinks>
    <hyperlink ref="D19" r:id="rId1" xr:uid="{9C3BF5E7-ECBB-4BEB-85DD-27BB1DD0AF63}"/>
    <hyperlink ref="A17" r:id="rId2" xr:uid="{AC041DDF-F8F1-4416-AA2B-4FEB8F71860F}"/>
  </hyperlinks>
  <pageMargins left="0.7" right="0.7" top="0.78740157499999996" bottom="0.78740157499999996" header="0.3" footer="0.3"/>
  <pageSetup paperSize="9" orientation="portrait" r:id="rId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FAECC2-319D-49E7-BF7C-FC5E8BDE8290}">
  <dimension ref="A1:AF48"/>
  <sheetViews>
    <sheetView view="pageBreakPreview" zoomScaleNormal="100" zoomScaleSheetLayoutView="100" workbookViewId="0">
      <selection sqref="A1:M1"/>
    </sheetView>
  </sheetViews>
  <sheetFormatPr baseColWidth="10" defaultRowHeight="12.75" x14ac:dyDescent="0.2"/>
  <cols>
    <col min="1" max="1" width="13.5703125" style="20" customWidth="1"/>
    <col min="2" max="2" width="6.42578125" style="20" customWidth="1"/>
    <col min="3" max="3" width="7.7109375" style="20" customWidth="1"/>
    <col min="4" max="4" width="8" style="20" customWidth="1"/>
    <col min="5" max="5" width="6.28515625" style="20" customWidth="1"/>
    <col min="6" max="6" width="7.140625" style="20" customWidth="1"/>
    <col min="7" max="7" width="7.7109375" style="20" customWidth="1"/>
    <col min="8" max="8" width="6.5703125" style="20" customWidth="1"/>
    <col min="9" max="9" width="7.85546875" style="20" customWidth="1"/>
    <col min="10" max="10" width="8" style="20" customWidth="1"/>
    <col min="11" max="11" width="6.5703125" style="20" customWidth="1"/>
    <col min="12" max="12" width="7.85546875" style="20" customWidth="1"/>
    <col min="13" max="13" width="8" style="20" customWidth="1"/>
    <col min="14" max="14" width="14.42578125" style="20" customWidth="1"/>
    <col min="15" max="15" width="6.5703125" style="20" customWidth="1"/>
    <col min="16" max="16" width="7.85546875" style="20" customWidth="1"/>
    <col min="17" max="17" width="8" style="20" customWidth="1"/>
    <col min="18" max="18" width="6.5703125" style="20" customWidth="1"/>
    <col min="19" max="19" width="7.85546875" style="20" customWidth="1"/>
    <col min="20" max="20" width="8" style="20" customWidth="1"/>
    <col min="21" max="21" width="6.5703125" style="20" customWidth="1"/>
    <col min="22" max="22" width="7.85546875" style="20" customWidth="1"/>
    <col min="23" max="26" width="8" style="20" customWidth="1"/>
    <col min="27" max="27" width="2.7109375" style="397" customWidth="1"/>
    <col min="28" max="28" width="8.7109375" style="20" customWidth="1"/>
    <col min="29" max="29" width="8" style="20" customWidth="1"/>
    <col min="30" max="16384" width="11.42578125" style="20"/>
  </cols>
  <sheetData>
    <row r="1" spans="1:32" s="19" customFormat="1" ht="44.25" customHeight="1" thickBot="1" x14ac:dyDescent="0.25">
      <c r="A1" s="785" t="str">
        <f>"Tabelle 8.3: Kurse, Unterrichtsstunden und Belegungen nach Ländern und Programmbereichen " &amp;Hilfswerte!B1&amp; " - Berufsbezogene Kurse"</f>
        <v>Tabelle 8.3: Kurse, Unterrichtsstunden und Belegungen nach Ländern und Programmbereichen 2024 - Berufsbezogene Kurse</v>
      </c>
      <c r="B1" s="785"/>
      <c r="C1" s="785"/>
      <c r="D1" s="785"/>
      <c r="E1" s="785"/>
      <c r="F1" s="785"/>
      <c r="G1" s="785"/>
      <c r="H1" s="785"/>
      <c r="I1" s="785"/>
      <c r="J1" s="785"/>
      <c r="K1" s="785"/>
      <c r="L1" s="785"/>
      <c r="M1" s="785"/>
      <c r="N1" s="785" t="str">
        <f>"noch Tabelle 8.3: Kurse, Unterrichtsstunden und  Belegungen nach Ländern und Programmbereichen " &amp;Hilfswerte!B1&amp; " - Berufsbezogene Kurse"</f>
        <v>noch Tabelle 8.3: Kurse, Unterrichtsstunden und  Belegungen nach Ländern und Programmbereichen 2024 - Berufsbezogene Kurse</v>
      </c>
      <c r="O1" s="785"/>
      <c r="P1" s="785"/>
      <c r="Q1" s="785"/>
      <c r="R1" s="785"/>
      <c r="S1" s="785"/>
      <c r="T1" s="785"/>
      <c r="U1" s="785"/>
      <c r="V1" s="785"/>
      <c r="W1" s="785"/>
      <c r="X1" s="785"/>
      <c r="Y1" s="785"/>
      <c r="Z1" s="785"/>
      <c r="AA1" s="406"/>
      <c r="AB1" s="35"/>
      <c r="AC1" s="35"/>
    </row>
    <row r="2" spans="1:32" s="19" customFormat="1" ht="14.25" customHeight="1" x14ac:dyDescent="0.2">
      <c r="A2" s="801" t="s">
        <v>12</v>
      </c>
      <c r="B2" s="795" t="s">
        <v>56</v>
      </c>
      <c r="C2" s="796"/>
      <c r="D2" s="865"/>
      <c r="E2" s="793" t="s">
        <v>54</v>
      </c>
      <c r="F2" s="793"/>
      <c r="G2" s="793"/>
      <c r="H2" s="793"/>
      <c r="I2" s="793"/>
      <c r="J2" s="793"/>
      <c r="K2" s="793"/>
      <c r="L2" s="793"/>
      <c r="M2" s="862"/>
      <c r="N2" s="874" t="s">
        <v>12</v>
      </c>
      <c r="O2" s="795" t="s">
        <v>54</v>
      </c>
      <c r="P2" s="796"/>
      <c r="Q2" s="796"/>
      <c r="R2" s="796"/>
      <c r="S2" s="796"/>
      <c r="T2" s="796"/>
      <c r="U2" s="796"/>
      <c r="V2" s="796"/>
      <c r="W2" s="796"/>
      <c r="X2" s="796"/>
      <c r="Y2" s="796"/>
      <c r="Z2" s="863"/>
      <c r="AA2" s="537"/>
    </row>
    <row r="3" spans="1:32" s="40" customFormat="1" ht="39.75" customHeight="1" x14ac:dyDescent="0.2">
      <c r="A3" s="802"/>
      <c r="B3" s="850"/>
      <c r="C3" s="861"/>
      <c r="D3" s="866"/>
      <c r="E3" s="790" t="s">
        <v>1</v>
      </c>
      <c r="F3" s="790"/>
      <c r="G3" s="791"/>
      <c r="H3" s="864" t="s">
        <v>2</v>
      </c>
      <c r="I3" s="790"/>
      <c r="J3" s="791"/>
      <c r="K3" s="864" t="s">
        <v>19</v>
      </c>
      <c r="L3" s="790"/>
      <c r="M3" s="791"/>
      <c r="N3" s="875"/>
      <c r="O3" s="845" t="s">
        <v>20</v>
      </c>
      <c r="P3" s="845"/>
      <c r="Q3" s="845"/>
      <c r="R3" s="845" t="s">
        <v>325</v>
      </c>
      <c r="S3" s="845"/>
      <c r="T3" s="845"/>
      <c r="U3" s="845" t="s">
        <v>359</v>
      </c>
      <c r="V3" s="845"/>
      <c r="W3" s="864"/>
      <c r="X3" s="864" t="s">
        <v>39</v>
      </c>
      <c r="Y3" s="790"/>
      <c r="Z3" s="792"/>
      <c r="AA3" s="549"/>
      <c r="AB3" s="860"/>
      <c r="AC3" s="860"/>
      <c r="AD3" s="860"/>
      <c r="AE3" s="860"/>
      <c r="AF3" s="860"/>
    </row>
    <row r="4" spans="1:32" ht="33.75" x14ac:dyDescent="0.2">
      <c r="A4" s="803"/>
      <c r="B4" s="566" t="s">
        <v>16</v>
      </c>
      <c r="C4" s="568" t="s">
        <v>17</v>
      </c>
      <c r="D4" s="566" t="s">
        <v>18</v>
      </c>
      <c r="E4" s="597" t="s">
        <v>16</v>
      </c>
      <c r="F4" s="568" t="s">
        <v>17</v>
      </c>
      <c r="G4" s="566" t="s">
        <v>18</v>
      </c>
      <c r="H4" s="568" t="s">
        <v>16</v>
      </c>
      <c r="I4" s="568" t="s">
        <v>17</v>
      </c>
      <c r="J4" s="566" t="s">
        <v>18</v>
      </c>
      <c r="K4" s="568" t="s">
        <v>16</v>
      </c>
      <c r="L4" s="568" t="s">
        <v>17</v>
      </c>
      <c r="M4" s="566" t="s">
        <v>18</v>
      </c>
      <c r="N4" s="876"/>
      <c r="O4" s="568" t="s">
        <v>16</v>
      </c>
      <c r="P4" s="568" t="s">
        <v>17</v>
      </c>
      <c r="Q4" s="566" t="s">
        <v>18</v>
      </c>
      <c r="R4" s="568" t="s">
        <v>16</v>
      </c>
      <c r="S4" s="568" t="s">
        <v>17</v>
      </c>
      <c r="T4" s="566" t="s">
        <v>18</v>
      </c>
      <c r="U4" s="568" t="s">
        <v>16</v>
      </c>
      <c r="V4" s="568" t="s">
        <v>17</v>
      </c>
      <c r="W4" s="568" t="s">
        <v>18</v>
      </c>
      <c r="X4" s="568" t="s">
        <v>16</v>
      </c>
      <c r="Y4" s="568" t="s">
        <v>17</v>
      </c>
      <c r="Z4" s="570" t="s">
        <v>18</v>
      </c>
      <c r="AB4" s="860"/>
      <c r="AC4" s="860"/>
      <c r="AD4" s="860"/>
      <c r="AE4" s="860"/>
      <c r="AF4" s="860"/>
    </row>
    <row r="5" spans="1:32" s="21" customFormat="1" ht="12.75" customHeight="1" x14ac:dyDescent="0.2">
      <c r="A5" s="799" t="s">
        <v>61</v>
      </c>
      <c r="B5" s="179">
        <v>28947</v>
      </c>
      <c r="C5" s="179">
        <v>707269</v>
      </c>
      <c r="D5" s="189">
        <v>283696</v>
      </c>
      <c r="E5" s="179">
        <v>685</v>
      </c>
      <c r="F5" s="179">
        <v>11073</v>
      </c>
      <c r="G5" s="189">
        <v>8158</v>
      </c>
      <c r="H5" s="179">
        <v>768</v>
      </c>
      <c r="I5" s="179">
        <v>19179</v>
      </c>
      <c r="J5" s="189">
        <v>6871</v>
      </c>
      <c r="K5" s="179">
        <v>17952</v>
      </c>
      <c r="L5" s="179">
        <v>271595</v>
      </c>
      <c r="M5" s="189">
        <v>189453</v>
      </c>
      <c r="N5" s="873" t="s">
        <v>61</v>
      </c>
      <c r="O5" s="179">
        <v>4777</v>
      </c>
      <c r="P5" s="179">
        <v>281629</v>
      </c>
      <c r="Q5" s="189">
        <v>43804</v>
      </c>
      <c r="R5" s="179">
        <v>4540</v>
      </c>
      <c r="S5" s="179">
        <v>91702</v>
      </c>
      <c r="T5" s="189">
        <v>33016</v>
      </c>
      <c r="U5" s="179">
        <v>87</v>
      </c>
      <c r="V5" s="179">
        <v>23147</v>
      </c>
      <c r="W5" s="189">
        <v>1020</v>
      </c>
      <c r="X5" s="179">
        <v>138</v>
      </c>
      <c r="Y5" s="179">
        <v>8944</v>
      </c>
      <c r="Z5" s="222">
        <v>1374</v>
      </c>
      <c r="AA5" s="399"/>
      <c r="AB5" s="860"/>
      <c r="AC5" s="860"/>
      <c r="AD5" s="860"/>
      <c r="AE5" s="860"/>
      <c r="AF5" s="860"/>
    </row>
    <row r="6" spans="1:32" s="21" customFormat="1" ht="12.75" customHeight="1" x14ac:dyDescent="0.2">
      <c r="A6" s="782"/>
      <c r="B6" s="41">
        <v>1</v>
      </c>
      <c r="C6" s="42">
        <v>1</v>
      </c>
      <c r="D6" s="42">
        <v>1</v>
      </c>
      <c r="E6" s="43">
        <v>2.366E-2</v>
      </c>
      <c r="F6" s="39">
        <v>1.566E-2</v>
      </c>
      <c r="G6" s="39">
        <v>2.8760000000000001E-2</v>
      </c>
      <c r="H6" s="43">
        <v>2.6530000000000001E-2</v>
      </c>
      <c r="I6" s="39">
        <v>2.7119999999999998E-2</v>
      </c>
      <c r="J6" s="39">
        <v>2.4219999999999998E-2</v>
      </c>
      <c r="K6" s="43">
        <v>0.62017</v>
      </c>
      <c r="L6" s="39">
        <v>0.38401000000000002</v>
      </c>
      <c r="M6" s="44">
        <v>0.66779999999999995</v>
      </c>
      <c r="N6" s="872"/>
      <c r="O6" s="43">
        <v>0.16503000000000001</v>
      </c>
      <c r="P6" s="39">
        <v>0.39818999999999999</v>
      </c>
      <c r="Q6" s="39">
        <v>0.15440000000000001</v>
      </c>
      <c r="R6" s="43">
        <v>0.15684000000000001</v>
      </c>
      <c r="S6" s="39">
        <v>0.12966</v>
      </c>
      <c r="T6" s="39">
        <v>0.11638</v>
      </c>
      <c r="U6" s="43">
        <v>3.0100000000000001E-3</v>
      </c>
      <c r="V6" s="39">
        <v>3.2730000000000002E-2</v>
      </c>
      <c r="W6" s="39">
        <v>3.5999999999999999E-3</v>
      </c>
      <c r="X6" s="43">
        <v>4.7699999999999999E-3</v>
      </c>
      <c r="Y6" s="39">
        <v>1.265E-2</v>
      </c>
      <c r="Z6" s="47">
        <v>4.8399999999999997E-3</v>
      </c>
      <c r="AA6" s="399"/>
      <c r="AB6" s="860"/>
      <c r="AC6" s="860"/>
      <c r="AD6" s="860"/>
      <c r="AE6" s="860"/>
      <c r="AF6" s="860"/>
    </row>
    <row r="7" spans="1:32" s="21" customFormat="1" ht="12.75" customHeight="1" x14ac:dyDescent="0.2">
      <c r="A7" s="782" t="s">
        <v>62</v>
      </c>
      <c r="B7" s="179">
        <v>6051</v>
      </c>
      <c r="C7" s="179">
        <v>226082</v>
      </c>
      <c r="D7" s="189">
        <v>44755</v>
      </c>
      <c r="E7" s="179">
        <v>252</v>
      </c>
      <c r="F7" s="179">
        <v>2512</v>
      </c>
      <c r="G7" s="189">
        <v>2483</v>
      </c>
      <c r="H7" s="179">
        <v>63</v>
      </c>
      <c r="I7" s="179">
        <v>616</v>
      </c>
      <c r="J7" s="189">
        <v>408</v>
      </c>
      <c r="K7" s="179">
        <v>59</v>
      </c>
      <c r="L7" s="179">
        <v>808</v>
      </c>
      <c r="M7" s="189">
        <v>869</v>
      </c>
      <c r="N7" s="872" t="s">
        <v>62</v>
      </c>
      <c r="O7" s="179">
        <v>899</v>
      </c>
      <c r="P7" s="179">
        <v>106998</v>
      </c>
      <c r="Q7" s="189">
        <v>9399</v>
      </c>
      <c r="R7" s="179">
        <v>4653</v>
      </c>
      <c r="S7" s="179">
        <v>96522</v>
      </c>
      <c r="T7" s="189">
        <v>29623</v>
      </c>
      <c r="U7" s="179">
        <v>47</v>
      </c>
      <c r="V7" s="179">
        <v>11046</v>
      </c>
      <c r="W7" s="189">
        <v>863</v>
      </c>
      <c r="X7" s="179">
        <v>78</v>
      </c>
      <c r="Y7" s="179">
        <v>7580</v>
      </c>
      <c r="Z7" s="222">
        <v>1110</v>
      </c>
      <c r="AA7" s="399"/>
      <c r="AB7" s="860"/>
      <c r="AC7" s="860"/>
      <c r="AD7" s="860"/>
      <c r="AE7" s="860"/>
      <c r="AF7" s="860"/>
    </row>
    <row r="8" spans="1:32" s="45" customFormat="1" ht="12.75" customHeight="1" x14ac:dyDescent="0.2">
      <c r="A8" s="782"/>
      <c r="B8" s="41">
        <v>1</v>
      </c>
      <c r="C8" s="42">
        <v>1</v>
      </c>
      <c r="D8" s="42">
        <v>1</v>
      </c>
      <c r="E8" s="43">
        <v>4.165E-2</v>
      </c>
      <c r="F8" s="39">
        <v>1.111E-2</v>
      </c>
      <c r="G8" s="39">
        <v>5.5480000000000002E-2</v>
      </c>
      <c r="H8" s="43">
        <v>1.0410000000000001E-2</v>
      </c>
      <c r="I8" s="39">
        <v>2.7200000000000002E-3</v>
      </c>
      <c r="J8" s="39">
        <v>9.1199999999999996E-3</v>
      </c>
      <c r="K8" s="43">
        <v>9.75E-3</v>
      </c>
      <c r="L8" s="39">
        <v>3.5699999999999998E-3</v>
      </c>
      <c r="M8" s="44">
        <v>1.942E-2</v>
      </c>
      <c r="N8" s="872"/>
      <c r="O8" s="43">
        <v>0.14857000000000001</v>
      </c>
      <c r="P8" s="39">
        <v>0.47327000000000002</v>
      </c>
      <c r="Q8" s="39">
        <v>0.21001</v>
      </c>
      <c r="R8" s="43">
        <v>0.76895999999999998</v>
      </c>
      <c r="S8" s="39">
        <v>0.42692999999999998</v>
      </c>
      <c r="T8" s="39">
        <v>0.66188999999999998</v>
      </c>
      <c r="U8" s="43">
        <v>7.77E-3</v>
      </c>
      <c r="V8" s="39">
        <v>4.8860000000000001E-2</v>
      </c>
      <c r="W8" s="39">
        <v>1.9279999999999999E-2</v>
      </c>
      <c r="X8" s="43">
        <v>1.289E-2</v>
      </c>
      <c r="Y8" s="39">
        <v>3.3529999999999997E-2</v>
      </c>
      <c r="Z8" s="47">
        <v>2.4799999999999999E-2</v>
      </c>
      <c r="AA8" s="550"/>
      <c r="AB8" s="860"/>
      <c r="AC8" s="860"/>
      <c r="AD8" s="860"/>
      <c r="AE8" s="860"/>
      <c r="AF8" s="860"/>
    </row>
    <row r="9" spans="1:32" s="21" customFormat="1" ht="12.75" customHeight="1" x14ac:dyDescent="0.2">
      <c r="A9" s="782" t="s">
        <v>63</v>
      </c>
      <c r="B9" s="179">
        <v>3446</v>
      </c>
      <c r="C9" s="179">
        <v>134230</v>
      </c>
      <c r="D9" s="189">
        <v>31129</v>
      </c>
      <c r="E9" s="179">
        <v>30</v>
      </c>
      <c r="F9" s="179">
        <v>582</v>
      </c>
      <c r="G9" s="189">
        <v>414</v>
      </c>
      <c r="H9" s="179">
        <v>75</v>
      </c>
      <c r="I9" s="179">
        <v>2324</v>
      </c>
      <c r="J9" s="189">
        <v>687</v>
      </c>
      <c r="K9" s="179">
        <v>81</v>
      </c>
      <c r="L9" s="179">
        <v>1955</v>
      </c>
      <c r="M9" s="189">
        <v>663</v>
      </c>
      <c r="N9" s="872" t="s">
        <v>63</v>
      </c>
      <c r="O9" s="179">
        <v>1694</v>
      </c>
      <c r="P9" s="179">
        <v>87696</v>
      </c>
      <c r="Q9" s="189">
        <v>17490</v>
      </c>
      <c r="R9" s="179">
        <v>1499</v>
      </c>
      <c r="S9" s="179">
        <v>37011</v>
      </c>
      <c r="T9" s="189">
        <v>11462</v>
      </c>
      <c r="U9" s="179">
        <v>0</v>
      </c>
      <c r="V9" s="179">
        <v>0</v>
      </c>
      <c r="W9" s="189">
        <v>0</v>
      </c>
      <c r="X9" s="179">
        <v>67</v>
      </c>
      <c r="Y9" s="179">
        <v>4662</v>
      </c>
      <c r="Z9" s="222">
        <v>413</v>
      </c>
      <c r="AA9" s="399"/>
      <c r="AB9" s="860"/>
      <c r="AC9" s="860"/>
      <c r="AD9" s="860"/>
      <c r="AE9" s="860"/>
      <c r="AF9" s="860"/>
    </row>
    <row r="10" spans="1:32" s="45" customFormat="1" ht="12.75" customHeight="1" x14ac:dyDescent="0.2">
      <c r="A10" s="782"/>
      <c r="B10" s="41">
        <v>1</v>
      </c>
      <c r="C10" s="42">
        <v>1</v>
      </c>
      <c r="D10" s="42">
        <v>1</v>
      </c>
      <c r="E10" s="43">
        <v>8.7100000000000007E-3</v>
      </c>
      <c r="F10" s="39">
        <v>4.3400000000000001E-3</v>
      </c>
      <c r="G10" s="39">
        <v>1.3299999999999999E-2</v>
      </c>
      <c r="H10" s="43">
        <v>2.1760000000000002E-2</v>
      </c>
      <c r="I10" s="39">
        <v>1.7309999999999999E-2</v>
      </c>
      <c r="J10" s="39">
        <v>2.2069999999999999E-2</v>
      </c>
      <c r="K10" s="43">
        <v>2.351E-2</v>
      </c>
      <c r="L10" s="39">
        <v>1.456E-2</v>
      </c>
      <c r="M10" s="44">
        <v>2.1299999999999999E-2</v>
      </c>
      <c r="N10" s="872"/>
      <c r="O10" s="43">
        <v>0.49158000000000002</v>
      </c>
      <c r="P10" s="39">
        <v>0.65332999999999997</v>
      </c>
      <c r="Q10" s="39">
        <v>0.56186000000000003</v>
      </c>
      <c r="R10" s="43">
        <v>0.435</v>
      </c>
      <c r="S10" s="39">
        <v>0.27572999999999998</v>
      </c>
      <c r="T10" s="39">
        <v>0.36820999999999998</v>
      </c>
      <c r="U10" s="43" t="s">
        <v>482</v>
      </c>
      <c r="V10" s="39" t="s">
        <v>482</v>
      </c>
      <c r="W10" s="39" t="s">
        <v>482</v>
      </c>
      <c r="X10" s="43">
        <v>1.9439999999999999E-2</v>
      </c>
      <c r="Y10" s="39">
        <v>3.4729999999999997E-2</v>
      </c>
      <c r="Z10" s="47">
        <v>1.3270000000000001E-2</v>
      </c>
      <c r="AA10" s="550"/>
      <c r="AB10" s="860"/>
      <c r="AC10" s="860"/>
      <c r="AD10" s="860"/>
      <c r="AE10" s="860"/>
      <c r="AF10" s="860"/>
    </row>
    <row r="11" spans="1:32" s="21" customFormat="1" ht="12.75" customHeight="1" x14ac:dyDescent="0.2">
      <c r="A11" s="782" t="s">
        <v>64</v>
      </c>
      <c r="B11" s="179">
        <v>739</v>
      </c>
      <c r="C11" s="179">
        <v>26317</v>
      </c>
      <c r="D11" s="189">
        <v>6618</v>
      </c>
      <c r="E11" s="179">
        <v>30</v>
      </c>
      <c r="F11" s="179">
        <v>359</v>
      </c>
      <c r="G11" s="189">
        <v>263</v>
      </c>
      <c r="H11" s="179">
        <v>3</v>
      </c>
      <c r="I11" s="179">
        <v>48</v>
      </c>
      <c r="J11" s="189">
        <v>24</v>
      </c>
      <c r="K11" s="179">
        <v>36</v>
      </c>
      <c r="L11" s="179">
        <v>789</v>
      </c>
      <c r="M11" s="189">
        <v>321</v>
      </c>
      <c r="N11" s="872" t="s">
        <v>64</v>
      </c>
      <c r="O11" s="179">
        <v>273</v>
      </c>
      <c r="P11" s="179">
        <v>17978</v>
      </c>
      <c r="Q11" s="189">
        <v>2603</v>
      </c>
      <c r="R11" s="179">
        <v>385</v>
      </c>
      <c r="S11" s="179">
        <v>6025</v>
      </c>
      <c r="T11" s="189">
        <v>3292</v>
      </c>
      <c r="U11" s="179">
        <v>1</v>
      </c>
      <c r="V11" s="179">
        <v>512</v>
      </c>
      <c r="W11" s="189">
        <v>28</v>
      </c>
      <c r="X11" s="179">
        <v>11</v>
      </c>
      <c r="Y11" s="179">
        <v>606</v>
      </c>
      <c r="Z11" s="222">
        <v>87</v>
      </c>
      <c r="AA11" s="399"/>
      <c r="AB11" s="860"/>
      <c r="AC11" s="860"/>
      <c r="AD11" s="860"/>
      <c r="AE11" s="860"/>
      <c r="AF11" s="860"/>
    </row>
    <row r="12" spans="1:32" s="45" customFormat="1" ht="12.75" customHeight="1" x14ac:dyDescent="0.2">
      <c r="A12" s="782"/>
      <c r="B12" s="41">
        <v>1</v>
      </c>
      <c r="C12" s="42">
        <v>1</v>
      </c>
      <c r="D12" s="42">
        <v>1</v>
      </c>
      <c r="E12" s="43">
        <v>4.0599999999999997E-2</v>
      </c>
      <c r="F12" s="39">
        <v>1.3639999999999999E-2</v>
      </c>
      <c r="G12" s="39">
        <v>3.9739999999999998E-2</v>
      </c>
      <c r="H12" s="43">
        <v>4.0600000000000002E-3</v>
      </c>
      <c r="I12" s="39">
        <v>1.82E-3</v>
      </c>
      <c r="J12" s="39">
        <v>3.63E-3</v>
      </c>
      <c r="K12" s="43">
        <v>4.8710000000000003E-2</v>
      </c>
      <c r="L12" s="39">
        <v>2.998E-2</v>
      </c>
      <c r="M12" s="44">
        <v>4.8500000000000001E-2</v>
      </c>
      <c r="N12" s="872"/>
      <c r="O12" s="43">
        <v>0.36942000000000003</v>
      </c>
      <c r="P12" s="39">
        <v>0.68313000000000001</v>
      </c>
      <c r="Q12" s="39">
        <v>0.39332</v>
      </c>
      <c r="R12" s="43">
        <v>0.52097000000000004</v>
      </c>
      <c r="S12" s="39">
        <v>0.22894</v>
      </c>
      <c r="T12" s="39">
        <v>0.49742999999999998</v>
      </c>
      <c r="U12" s="43">
        <v>1.3500000000000001E-3</v>
      </c>
      <c r="V12" s="39">
        <v>1.9460000000000002E-2</v>
      </c>
      <c r="W12" s="39">
        <v>4.2300000000000003E-3</v>
      </c>
      <c r="X12" s="43">
        <v>1.4880000000000001E-2</v>
      </c>
      <c r="Y12" s="39">
        <v>2.3029999999999998E-2</v>
      </c>
      <c r="Z12" s="47">
        <v>1.315E-2</v>
      </c>
      <c r="AA12" s="550"/>
    </row>
    <row r="13" spans="1:32" s="21" customFormat="1" ht="12.75" customHeight="1" x14ac:dyDescent="0.2">
      <c r="A13" s="782" t="s">
        <v>65</v>
      </c>
      <c r="B13" s="179">
        <v>356</v>
      </c>
      <c r="C13" s="179">
        <v>23943</v>
      </c>
      <c r="D13" s="189">
        <v>3309</v>
      </c>
      <c r="E13" s="179">
        <v>62</v>
      </c>
      <c r="F13" s="179">
        <v>2575</v>
      </c>
      <c r="G13" s="189">
        <v>645</v>
      </c>
      <c r="H13" s="179">
        <v>4</v>
      </c>
      <c r="I13" s="179">
        <v>94</v>
      </c>
      <c r="J13" s="189">
        <v>24</v>
      </c>
      <c r="K13" s="179">
        <v>3</v>
      </c>
      <c r="L13" s="179">
        <v>40</v>
      </c>
      <c r="M13" s="189">
        <v>28</v>
      </c>
      <c r="N13" s="872" t="s">
        <v>65</v>
      </c>
      <c r="O13" s="179">
        <v>11</v>
      </c>
      <c r="P13" s="179">
        <v>2233</v>
      </c>
      <c r="Q13" s="189">
        <v>143</v>
      </c>
      <c r="R13" s="179">
        <v>241</v>
      </c>
      <c r="S13" s="179">
        <v>4859</v>
      </c>
      <c r="T13" s="189">
        <v>1816</v>
      </c>
      <c r="U13" s="179">
        <v>0</v>
      </c>
      <c r="V13" s="179">
        <v>0</v>
      </c>
      <c r="W13" s="189">
        <v>0</v>
      </c>
      <c r="X13" s="179">
        <v>35</v>
      </c>
      <c r="Y13" s="179">
        <v>14142</v>
      </c>
      <c r="Z13" s="222">
        <v>653</v>
      </c>
      <c r="AA13" s="399"/>
      <c r="AB13" s="24"/>
    </row>
    <row r="14" spans="1:32" s="45" customFormat="1" ht="12.75" customHeight="1" x14ac:dyDescent="0.2">
      <c r="A14" s="782"/>
      <c r="B14" s="41">
        <v>1</v>
      </c>
      <c r="C14" s="42">
        <v>1</v>
      </c>
      <c r="D14" s="42">
        <v>1</v>
      </c>
      <c r="E14" s="43">
        <v>0.17416000000000001</v>
      </c>
      <c r="F14" s="39">
        <v>0.10755000000000001</v>
      </c>
      <c r="G14" s="39">
        <v>0.19492000000000001</v>
      </c>
      <c r="H14" s="43">
        <v>1.124E-2</v>
      </c>
      <c r="I14" s="39">
        <v>3.9300000000000003E-3</v>
      </c>
      <c r="J14" s="39">
        <v>7.2500000000000004E-3</v>
      </c>
      <c r="K14" s="43">
        <v>8.43E-3</v>
      </c>
      <c r="L14" s="39">
        <v>1.67E-3</v>
      </c>
      <c r="M14" s="44">
        <v>8.4600000000000005E-3</v>
      </c>
      <c r="N14" s="872"/>
      <c r="O14" s="43">
        <v>3.09E-2</v>
      </c>
      <c r="P14" s="39">
        <v>9.3259999999999996E-2</v>
      </c>
      <c r="Q14" s="39">
        <v>4.3220000000000001E-2</v>
      </c>
      <c r="R14" s="43">
        <v>0.67696999999999996</v>
      </c>
      <c r="S14" s="39">
        <v>0.20294000000000001</v>
      </c>
      <c r="T14" s="39">
        <v>0.54881000000000002</v>
      </c>
      <c r="U14" s="43" t="s">
        <v>482</v>
      </c>
      <c r="V14" s="39" t="s">
        <v>482</v>
      </c>
      <c r="W14" s="39" t="s">
        <v>482</v>
      </c>
      <c r="X14" s="43">
        <v>9.8309999999999995E-2</v>
      </c>
      <c r="Y14" s="39">
        <v>0.59065000000000001</v>
      </c>
      <c r="Z14" s="47">
        <v>0.19733999999999999</v>
      </c>
      <c r="AA14" s="550"/>
      <c r="AB14" s="24"/>
    </row>
    <row r="15" spans="1:32" s="21" customFormat="1" ht="12" customHeight="1" x14ac:dyDescent="0.2">
      <c r="A15" s="782" t="s">
        <v>66</v>
      </c>
      <c r="B15" s="179">
        <v>3869</v>
      </c>
      <c r="C15" s="179">
        <v>143663</v>
      </c>
      <c r="D15" s="189">
        <v>47280</v>
      </c>
      <c r="E15" s="179">
        <v>23</v>
      </c>
      <c r="F15" s="179">
        <v>197</v>
      </c>
      <c r="G15" s="189">
        <v>330</v>
      </c>
      <c r="H15" s="179">
        <v>26</v>
      </c>
      <c r="I15" s="179">
        <v>196</v>
      </c>
      <c r="J15" s="189">
        <v>236</v>
      </c>
      <c r="K15" s="179">
        <v>3</v>
      </c>
      <c r="L15" s="179">
        <v>22</v>
      </c>
      <c r="M15" s="189">
        <v>20</v>
      </c>
      <c r="N15" s="872" t="s">
        <v>66</v>
      </c>
      <c r="O15" s="179">
        <v>3030</v>
      </c>
      <c r="P15" s="179">
        <v>120313</v>
      </c>
      <c r="Q15" s="189">
        <v>39825</v>
      </c>
      <c r="R15" s="179">
        <v>761</v>
      </c>
      <c r="S15" s="179">
        <v>12085</v>
      </c>
      <c r="T15" s="189">
        <v>6310</v>
      </c>
      <c r="U15" s="179">
        <v>0</v>
      </c>
      <c r="V15" s="179">
        <v>0</v>
      </c>
      <c r="W15" s="189">
        <v>0</v>
      </c>
      <c r="X15" s="179">
        <v>26</v>
      </c>
      <c r="Y15" s="179">
        <v>10850</v>
      </c>
      <c r="Z15" s="222">
        <v>559</v>
      </c>
      <c r="AA15" s="399"/>
      <c r="AB15" s="24"/>
    </row>
    <row r="16" spans="1:32" s="45" customFormat="1" ht="12" customHeight="1" x14ac:dyDescent="0.2">
      <c r="A16" s="782"/>
      <c r="B16" s="41">
        <v>1</v>
      </c>
      <c r="C16" s="42">
        <v>1</v>
      </c>
      <c r="D16" s="42">
        <v>1</v>
      </c>
      <c r="E16" s="43">
        <v>5.94E-3</v>
      </c>
      <c r="F16" s="39">
        <v>1.3699999999999999E-3</v>
      </c>
      <c r="G16" s="39">
        <v>6.9800000000000001E-3</v>
      </c>
      <c r="H16" s="43">
        <v>6.7200000000000003E-3</v>
      </c>
      <c r="I16" s="39">
        <v>1.3600000000000001E-3</v>
      </c>
      <c r="J16" s="39">
        <v>4.9899999999999996E-3</v>
      </c>
      <c r="K16" s="43">
        <v>7.7999999999999999E-4</v>
      </c>
      <c r="L16" s="39">
        <v>1.4999999999999999E-4</v>
      </c>
      <c r="M16" s="44">
        <v>4.2000000000000002E-4</v>
      </c>
      <c r="N16" s="872"/>
      <c r="O16" s="43">
        <v>0.78315000000000001</v>
      </c>
      <c r="P16" s="39">
        <v>0.83747000000000005</v>
      </c>
      <c r="Q16" s="39">
        <v>0.84231999999999996</v>
      </c>
      <c r="R16" s="43">
        <v>0.19669</v>
      </c>
      <c r="S16" s="39">
        <v>8.412E-2</v>
      </c>
      <c r="T16" s="39">
        <v>0.13346</v>
      </c>
      <c r="U16" s="43" t="s">
        <v>482</v>
      </c>
      <c r="V16" s="39" t="s">
        <v>482</v>
      </c>
      <c r="W16" s="39" t="s">
        <v>482</v>
      </c>
      <c r="X16" s="43">
        <v>6.7200000000000003E-3</v>
      </c>
      <c r="Y16" s="39">
        <v>7.5520000000000004E-2</v>
      </c>
      <c r="Z16" s="47">
        <v>1.1820000000000001E-2</v>
      </c>
      <c r="AA16" s="550"/>
      <c r="AB16" s="24"/>
    </row>
    <row r="17" spans="1:27" s="21" customFormat="1" ht="12.75" customHeight="1" x14ac:dyDescent="0.2">
      <c r="A17" s="782" t="s">
        <v>67</v>
      </c>
      <c r="B17" s="179">
        <v>4986</v>
      </c>
      <c r="C17" s="179">
        <v>182637</v>
      </c>
      <c r="D17" s="189">
        <v>44294</v>
      </c>
      <c r="E17" s="179">
        <v>500</v>
      </c>
      <c r="F17" s="179">
        <v>7466</v>
      </c>
      <c r="G17" s="189">
        <v>5253</v>
      </c>
      <c r="H17" s="179">
        <v>54</v>
      </c>
      <c r="I17" s="179">
        <v>836</v>
      </c>
      <c r="J17" s="189">
        <v>345</v>
      </c>
      <c r="K17" s="179">
        <v>244</v>
      </c>
      <c r="L17" s="179">
        <v>7598</v>
      </c>
      <c r="M17" s="189">
        <v>2474</v>
      </c>
      <c r="N17" s="872" t="s">
        <v>67</v>
      </c>
      <c r="O17" s="179">
        <v>2111</v>
      </c>
      <c r="P17" s="179">
        <v>117188</v>
      </c>
      <c r="Q17" s="189">
        <v>19150</v>
      </c>
      <c r="R17" s="179">
        <v>2024</v>
      </c>
      <c r="S17" s="179">
        <v>39171</v>
      </c>
      <c r="T17" s="189">
        <v>16503</v>
      </c>
      <c r="U17" s="179">
        <v>3</v>
      </c>
      <c r="V17" s="179">
        <v>564</v>
      </c>
      <c r="W17" s="189">
        <v>30</v>
      </c>
      <c r="X17" s="179">
        <v>50</v>
      </c>
      <c r="Y17" s="179">
        <v>9814</v>
      </c>
      <c r="Z17" s="222">
        <v>539</v>
      </c>
      <c r="AA17" s="399"/>
    </row>
    <row r="18" spans="1:27" s="45" customFormat="1" ht="12.75" customHeight="1" x14ac:dyDescent="0.2">
      <c r="A18" s="782"/>
      <c r="B18" s="41">
        <v>1</v>
      </c>
      <c r="C18" s="42">
        <v>1</v>
      </c>
      <c r="D18" s="42">
        <v>1</v>
      </c>
      <c r="E18" s="43">
        <v>0.10027999999999999</v>
      </c>
      <c r="F18" s="39">
        <v>4.088E-2</v>
      </c>
      <c r="G18" s="39">
        <v>0.11859</v>
      </c>
      <c r="H18" s="43">
        <v>1.0829999999999999E-2</v>
      </c>
      <c r="I18" s="39">
        <v>4.5799999999999999E-3</v>
      </c>
      <c r="J18" s="39">
        <v>7.79E-3</v>
      </c>
      <c r="K18" s="43">
        <v>4.8939999999999997E-2</v>
      </c>
      <c r="L18" s="39">
        <v>4.1599999999999998E-2</v>
      </c>
      <c r="M18" s="44">
        <v>5.5849999999999997E-2</v>
      </c>
      <c r="N18" s="872"/>
      <c r="O18" s="43">
        <v>0.42338999999999999</v>
      </c>
      <c r="P18" s="39">
        <v>0.64163999999999999</v>
      </c>
      <c r="Q18" s="39">
        <v>0.43234</v>
      </c>
      <c r="R18" s="43">
        <v>0.40594000000000002</v>
      </c>
      <c r="S18" s="39">
        <v>0.21446999999999999</v>
      </c>
      <c r="T18" s="39">
        <v>0.37258000000000002</v>
      </c>
      <c r="U18" s="43">
        <v>5.9999999999999995E-4</v>
      </c>
      <c r="V18" s="39">
        <v>3.0899999999999999E-3</v>
      </c>
      <c r="W18" s="39">
        <v>6.8000000000000005E-4</v>
      </c>
      <c r="X18" s="43">
        <v>1.0030000000000001E-2</v>
      </c>
      <c r="Y18" s="39">
        <v>5.3740000000000003E-2</v>
      </c>
      <c r="Z18" s="47">
        <v>1.217E-2</v>
      </c>
      <c r="AA18" s="550"/>
    </row>
    <row r="19" spans="1:27" s="21" customFormat="1" ht="12.75" customHeight="1" x14ac:dyDescent="0.2">
      <c r="A19" s="782" t="s">
        <v>68</v>
      </c>
      <c r="B19" s="179">
        <v>149</v>
      </c>
      <c r="C19" s="179">
        <v>2675</v>
      </c>
      <c r="D19" s="189">
        <v>1524</v>
      </c>
      <c r="E19" s="179">
        <v>56</v>
      </c>
      <c r="F19" s="179">
        <v>622</v>
      </c>
      <c r="G19" s="189">
        <v>697</v>
      </c>
      <c r="H19" s="179">
        <v>6</v>
      </c>
      <c r="I19" s="179">
        <v>74</v>
      </c>
      <c r="J19" s="189">
        <v>45</v>
      </c>
      <c r="K19" s="179">
        <v>2</v>
      </c>
      <c r="L19" s="179">
        <v>16</v>
      </c>
      <c r="M19" s="189">
        <v>14</v>
      </c>
      <c r="N19" s="872" t="s">
        <v>68</v>
      </c>
      <c r="O19" s="179">
        <v>13</v>
      </c>
      <c r="P19" s="179">
        <v>247</v>
      </c>
      <c r="Q19" s="189">
        <v>118</v>
      </c>
      <c r="R19" s="179">
        <v>58</v>
      </c>
      <c r="S19" s="179">
        <v>1031</v>
      </c>
      <c r="T19" s="189">
        <v>493</v>
      </c>
      <c r="U19" s="179">
        <v>0</v>
      </c>
      <c r="V19" s="179">
        <v>0</v>
      </c>
      <c r="W19" s="189">
        <v>0</v>
      </c>
      <c r="X19" s="179">
        <v>14</v>
      </c>
      <c r="Y19" s="179">
        <v>685</v>
      </c>
      <c r="Z19" s="222">
        <v>157</v>
      </c>
      <c r="AA19" s="399"/>
    </row>
    <row r="20" spans="1:27" s="45" customFormat="1" ht="12.75" customHeight="1" x14ac:dyDescent="0.2">
      <c r="A20" s="782"/>
      <c r="B20" s="41">
        <v>1</v>
      </c>
      <c r="C20" s="42">
        <v>1</v>
      </c>
      <c r="D20" s="42">
        <v>1</v>
      </c>
      <c r="E20" s="43">
        <v>0.37584000000000001</v>
      </c>
      <c r="F20" s="39">
        <v>0.23252</v>
      </c>
      <c r="G20" s="39">
        <v>0.45734999999999998</v>
      </c>
      <c r="H20" s="43">
        <v>4.027E-2</v>
      </c>
      <c r="I20" s="39">
        <v>2.7660000000000001E-2</v>
      </c>
      <c r="J20" s="39">
        <v>2.9530000000000001E-2</v>
      </c>
      <c r="K20" s="43">
        <v>1.342E-2</v>
      </c>
      <c r="L20" s="39">
        <v>5.9800000000000001E-3</v>
      </c>
      <c r="M20" s="44">
        <v>9.1900000000000003E-3</v>
      </c>
      <c r="N20" s="872"/>
      <c r="O20" s="43">
        <v>8.7249999999999994E-2</v>
      </c>
      <c r="P20" s="39">
        <v>9.2340000000000005E-2</v>
      </c>
      <c r="Q20" s="39">
        <v>7.7429999999999999E-2</v>
      </c>
      <c r="R20" s="43">
        <v>0.38925999999999999</v>
      </c>
      <c r="S20" s="39">
        <v>0.38541999999999998</v>
      </c>
      <c r="T20" s="39">
        <v>0.32349</v>
      </c>
      <c r="U20" s="43" t="s">
        <v>482</v>
      </c>
      <c r="V20" s="39" t="s">
        <v>482</v>
      </c>
      <c r="W20" s="39" t="s">
        <v>482</v>
      </c>
      <c r="X20" s="43">
        <v>9.3960000000000002E-2</v>
      </c>
      <c r="Y20" s="39">
        <v>0.25607000000000002</v>
      </c>
      <c r="Z20" s="47">
        <v>0.10302</v>
      </c>
      <c r="AA20" s="550"/>
    </row>
    <row r="21" spans="1:27" s="21" customFormat="1" ht="12.75" customHeight="1" x14ac:dyDescent="0.2">
      <c r="A21" s="782" t="s">
        <v>69</v>
      </c>
      <c r="B21" s="179">
        <v>3489</v>
      </c>
      <c r="C21" s="179">
        <v>255875</v>
      </c>
      <c r="D21" s="189">
        <v>42087</v>
      </c>
      <c r="E21" s="179">
        <v>915</v>
      </c>
      <c r="F21" s="179">
        <v>25857</v>
      </c>
      <c r="G21" s="189">
        <v>11527</v>
      </c>
      <c r="H21" s="179">
        <v>19</v>
      </c>
      <c r="I21" s="179">
        <v>327</v>
      </c>
      <c r="J21" s="189">
        <v>101</v>
      </c>
      <c r="K21" s="179">
        <v>487</v>
      </c>
      <c r="L21" s="179">
        <v>13614</v>
      </c>
      <c r="M21" s="189">
        <v>5296</v>
      </c>
      <c r="N21" s="872" t="s">
        <v>69</v>
      </c>
      <c r="O21" s="179">
        <v>923</v>
      </c>
      <c r="P21" s="179">
        <v>131049</v>
      </c>
      <c r="Q21" s="189">
        <v>12956</v>
      </c>
      <c r="R21" s="179">
        <v>1078</v>
      </c>
      <c r="S21" s="179">
        <v>66626</v>
      </c>
      <c r="T21" s="189">
        <v>9684</v>
      </c>
      <c r="U21" s="179">
        <v>10</v>
      </c>
      <c r="V21" s="179">
        <v>781</v>
      </c>
      <c r="W21" s="189">
        <v>497</v>
      </c>
      <c r="X21" s="179">
        <v>57</v>
      </c>
      <c r="Y21" s="179">
        <v>17621</v>
      </c>
      <c r="Z21" s="222">
        <v>2026</v>
      </c>
      <c r="AA21" s="399"/>
    </row>
    <row r="22" spans="1:27" s="45" customFormat="1" ht="12.75" customHeight="1" x14ac:dyDescent="0.2">
      <c r="A22" s="782"/>
      <c r="B22" s="41">
        <v>1</v>
      </c>
      <c r="C22" s="42">
        <v>1</v>
      </c>
      <c r="D22" s="42">
        <v>1</v>
      </c>
      <c r="E22" s="43">
        <v>0.26224999999999998</v>
      </c>
      <c r="F22" s="39">
        <v>0.10105</v>
      </c>
      <c r="G22" s="39">
        <v>0.27389000000000002</v>
      </c>
      <c r="H22" s="43">
        <v>5.45E-3</v>
      </c>
      <c r="I22" s="39">
        <v>1.2800000000000001E-3</v>
      </c>
      <c r="J22" s="39">
        <v>2.3999999999999998E-3</v>
      </c>
      <c r="K22" s="43">
        <v>0.13958000000000001</v>
      </c>
      <c r="L22" s="39">
        <v>5.321E-2</v>
      </c>
      <c r="M22" s="44">
        <v>0.12583</v>
      </c>
      <c r="N22" s="872"/>
      <c r="O22" s="43">
        <v>0.26455000000000001</v>
      </c>
      <c r="P22" s="39">
        <v>0.51215999999999995</v>
      </c>
      <c r="Q22" s="39">
        <v>0.30784</v>
      </c>
      <c r="R22" s="43">
        <v>0.30897000000000002</v>
      </c>
      <c r="S22" s="39">
        <v>0.26038</v>
      </c>
      <c r="T22" s="39">
        <v>0.23008999999999999</v>
      </c>
      <c r="U22" s="43">
        <v>2.8700000000000002E-3</v>
      </c>
      <c r="V22" s="39">
        <v>3.0500000000000002E-3</v>
      </c>
      <c r="W22" s="39">
        <v>1.1809999999999999E-2</v>
      </c>
      <c r="X22" s="43">
        <v>1.634E-2</v>
      </c>
      <c r="Y22" s="39">
        <v>6.8870000000000001E-2</v>
      </c>
      <c r="Z22" s="47">
        <v>4.8140000000000002E-2</v>
      </c>
      <c r="AA22" s="550"/>
    </row>
    <row r="23" spans="1:27" s="21" customFormat="1" ht="12.75" customHeight="1" x14ac:dyDescent="0.2">
      <c r="A23" s="782" t="s">
        <v>70</v>
      </c>
      <c r="B23" s="179">
        <v>7794</v>
      </c>
      <c r="C23" s="179">
        <v>343301</v>
      </c>
      <c r="D23" s="189">
        <v>77700</v>
      </c>
      <c r="E23" s="179">
        <v>283</v>
      </c>
      <c r="F23" s="179">
        <v>4345</v>
      </c>
      <c r="G23" s="189">
        <v>3135</v>
      </c>
      <c r="H23" s="179">
        <v>479</v>
      </c>
      <c r="I23" s="179">
        <v>8650</v>
      </c>
      <c r="J23" s="189">
        <v>4303</v>
      </c>
      <c r="K23" s="179">
        <v>592</v>
      </c>
      <c r="L23" s="179">
        <v>9840</v>
      </c>
      <c r="M23" s="189">
        <v>6542</v>
      </c>
      <c r="N23" s="872" t="s">
        <v>70</v>
      </c>
      <c r="O23" s="179">
        <v>4109</v>
      </c>
      <c r="P23" s="179">
        <v>251737</v>
      </c>
      <c r="Q23" s="189">
        <v>46502</v>
      </c>
      <c r="R23" s="179">
        <v>2209</v>
      </c>
      <c r="S23" s="179">
        <v>55991</v>
      </c>
      <c r="T23" s="189">
        <v>15686</v>
      </c>
      <c r="U23" s="179">
        <v>65</v>
      </c>
      <c r="V23" s="179">
        <v>10386</v>
      </c>
      <c r="W23" s="189">
        <v>863</v>
      </c>
      <c r="X23" s="179">
        <v>57</v>
      </c>
      <c r="Y23" s="179">
        <v>2352</v>
      </c>
      <c r="Z23" s="222">
        <v>669</v>
      </c>
      <c r="AA23" s="399"/>
    </row>
    <row r="24" spans="1:27" s="45" customFormat="1" ht="12.75" customHeight="1" x14ac:dyDescent="0.2">
      <c r="A24" s="782"/>
      <c r="B24" s="41">
        <v>1</v>
      </c>
      <c r="C24" s="42">
        <v>1</v>
      </c>
      <c r="D24" s="42">
        <v>1</v>
      </c>
      <c r="E24" s="43">
        <v>3.6310000000000002E-2</v>
      </c>
      <c r="F24" s="39">
        <v>1.2659999999999999E-2</v>
      </c>
      <c r="G24" s="39">
        <v>4.0349999999999997E-2</v>
      </c>
      <c r="H24" s="43">
        <v>6.1460000000000001E-2</v>
      </c>
      <c r="I24" s="39">
        <v>2.52E-2</v>
      </c>
      <c r="J24" s="39">
        <v>5.5379999999999999E-2</v>
      </c>
      <c r="K24" s="43">
        <v>7.596E-2</v>
      </c>
      <c r="L24" s="39">
        <v>2.8660000000000001E-2</v>
      </c>
      <c r="M24" s="44">
        <v>8.4199999999999997E-2</v>
      </c>
      <c r="N24" s="872"/>
      <c r="O24" s="43">
        <v>0.5272</v>
      </c>
      <c r="P24" s="39">
        <v>0.73328000000000004</v>
      </c>
      <c r="Q24" s="39">
        <v>0.59848000000000001</v>
      </c>
      <c r="R24" s="43">
        <v>0.28342000000000001</v>
      </c>
      <c r="S24" s="39">
        <v>0.16309999999999999</v>
      </c>
      <c r="T24" s="39">
        <v>0.20188</v>
      </c>
      <c r="U24" s="43">
        <v>8.3400000000000002E-3</v>
      </c>
      <c r="V24" s="39">
        <v>3.0249999999999999E-2</v>
      </c>
      <c r="W24" s="39">
        <v>1.111E-2</v>
      </c>
      <c r="X24" s="43">
        <v>7.3099999999999997E-3</v>
      </c>
      <c r="Y24" s="39">
        <v>6.8500000000000002E-3</v>
      </c>
      <c r="Z24" s="47">
        <v>8.6099999999999996E-3</v>
      </c>
      <c r="AA24" s="550"/>
    </row>
    <row r="25" spans="1:27" s="21" customFormat="1" ht="12.75" customHeight="1" x14ac:dyDescent="0.2">
      <c r="A25" s="782" t="s">
        <v>71</v>
      </c>
      <c r="B25" s="179">
        <v>963</v>
      </c>
      <c r="C25" s="179">
        <v>60991</v>
      </c>
      <c r="D25" s="189">
        <v>10180</v>
      </c>
      <c r="E25" s="179">
        <v>124</v>
      </c>
      <c r="F25" s="179">
        <v>3088</v>
      </c>
      <c r="G25" s="189">
        <v>1210</v>
      </c>
      <c r="H25" s="179">
        <v>2</v>
      </c>
      <c r="I25" s="179">
        <v>16</v>
      </c>
      <c r="J25" s="189">
        <v>15</v>
      </c>
      <c r="K25" s="179">
        <v>23</v>
      </c>
      <c r="L25" s="179">
        <v>296</v>
      </c>
      <c r="M25" s="189">
        <v>261</v>
      </c>
      <c r="N25" s="872" t="s">
        <v>71</v>
      </c>
      <c r="O25" s="179">
        <v>332</v>
      </c>
      <c r="P25" s="179">
        <v>41238</v>
      </c>
      <c r="Q25" s="189">
        <v>4006</v>
      </c>
      <c r="R25" s="179">
        <v>455</v>
      </c>
      <c r="S25" s="179">
        <v>14602</v>
      </c>
      <c r="T25" s="189">
        <v>4454</v>
      </c>
      <c r="U25" s="179">
        <v>2</v>
      </c>
      <c r="V25" s="179">
        <v>993</v>
      </c>
      <c r="W25" s="189">
        <v>23</v>
      </c>
      <c r="X25" s="179">
        <v>25</v>
      </c>
      <c r="Y25" s="179">
        <v>758</v>
      </c>
      <c r="Z25" s="222">
        <v>211</v>
      </c>
      <c r="AA25" s="399"/>
    </row>
    <row r="26" spans="1:27" s="45" customFormat="1" ht="12.75" customHeight="1" x14ac:dyDescent="0.2">
      <c r="A26" s="782"/>
      <c r="B26" s="41">
        <v>1</v>
      </c>
      <c r="C26" s="42">
        <v>1</v>
      </c>
      <c r="D26" s="42">
        <v>1</v>
      </c>
      <c r="E26" s="43">
        <v>0.12876000000000001</v>
      </c>
      <c r="F26" s="39">
        <v>5.0630000000000001E-2</v>
      </c>
      <c r="G26" s="39">
        <v>0.11885999999999999</v>
      </c>
      <c r="H26" s="43">
        <v>2.0799999999999998E-3</v>
      </c>
      <c r="I26" s="39">
        <v>2.5999999999999998E-4</v>
      </c>
      <c r="J26" s="39">
        <v>1.47E-3</v>
      </c>
      <c r="K26" s="43">
        <v>2.3879999999999998E-2</v>
      </c>
      <c r="L26" s="39">
        <v>4.8500000000000001E-3</v>
      </c>
      <c r="M26" s="44">
        <v>2.564E-2</v>
      </c>
      <c r="N26" s="872"/>
      <c r="O26" s="43">
        <v>0.34476000000000001</v>
      </c>
      <c r="P26" s="39">
        <v>0.67613000000000001</v>
      </c>
      <c r="Q26" s="39">
        <v>0.39351999999999998</v>
      </c>
      <c r="R26" s="43">
        <v>0.47248000000000001</v>
      </c>
      <c r="S26" s="39">
        <v>0.23941000000000001</v>
      </c>
      <c r="T26" s="39">
        <v>0.43752000000000002</v>
      </c>
      <c r="U26" s="43">
        <v>2.0799999999999998E-3</v>
      </c>
      <c r="V26" s="39">
        <v>1.6279999999999999E-2</v>
      </c>
      <c r="W26" s="39">
        <v>2.2599999999999999E-3</v>
      </c>
      <c r="X26" s="43">
        <v>2.596E-2</v>
      </c>
      <c r="Y26" s="39">
        <v>1.243E-2</v>
      </c>
      <c r="Z26" s="47">
        <v>2.0729999999999998E-2</v>
      </c>
      <c r="AA26" s="550"/>
    </row>
    <row r="27" spans="1:27" s="21" customFormat="1" ht="12.75" customHeight="1" x14ac:dyDescent="0.2">
      <c r="A27" s="782" t="s">
        <v>72</v>
      </c>
      <c r="B27" s="179">
        <v>165</v>
      </c>
      <c r="C27" s="179">
        <v>12466</v>
      </c>
      <c r="D27" s="189">
        <v>1359</v>
      </c>
      <c r="E27" s="179">
        <v>7</v>
      </c>
      <c r="F27" s="179">
        <v>87</v>
      </c>
      <c r="G27" s="189">
        <v>40</v>
      </c>
      <c r="H27" s="179">
        <v>1</v>
      </c>
      <c r="I27" s="179">
        <v>23</v>
      </c>
      <c r="J27" s="189">
        <v>12</v>
      </c>
      <c r="K27" s="179">
        <v>4</v>
      </c>
      <c r="L27" s="179">
        <v>43</v>
      </c>
      <c r="M27" s="189">
        <v>58</v>
      </c>
      <c r="N27" s="872" t="s">
        <v>72</v>
      </c>
      <c r="O27" s="179">
        <v>124</v>
      </c>
      <c r="P27" s="179">
        <v>11422</v>
      </c>
      <c r="Q27" s="189">
        <v>1106</v>
      </c>
      <c r="R27" s="179">
        <v>6</v>
      </c>
      <c r="S27" s="179">
        <v>85</v>
      </c>
      <c r="T27" s="189">
        <v>32</v>
      </c>
      <c r="U27" s="179">
        <v>12</v>
      </c>
      <c r="V27" s="179">
        <v>223</v>
      </c>
      <c r="W27" s="189">
        <v>56</v>
      </c>
      <c r="X27" s="179">
        <v>11</v>
      </c>
      <c r="Y27" s="179">
        <v>583</v>
      </c>
      <c r="Z27" s="222">
        <v>55</v>
      </c>
      <c r="AA27" s="399"/>
    </row>
    <row r="28" spans="1:27" s="45" customFormat="1" ht="12.75" customHeight="1" x14ac:dyDescent="0.2">
      <c r="A28" s="782"/>
      <c r="B28" s="41">
        <v>1</v>
      </c>
      <c r="C28" s="42">
        <v>1</v>
      </c>
      <c r="D28" s="42">
        <v>1</v>
      </c>
      <c r="E28" s="43">
        <v>4.2419999999999999E-2</v>
      </c>
      <c r="F28" s="39">
        <v>6.9800000000000001E-3</v>
      </c>
      <c r="G28" s="39">
        <v>2.9430000000000001E-2</v>
      </c>
      <c r="H28" s="43">
        <v>6.0600000000000003E-3</v>
      </c>
      <c r="I28" s="39">
        <v>1.8500000000000001E-3</v>
      </c>
      <c r="J28" s="39">
        <v>8.8299999999999993E-3</v>
      </c>
      <c r="K28" s="43">
        <v>2.4240000000000001E-2</v>
      </c>
      <c r="L28" s="39">
        <v>3.4499999999999999E-3</v>
      </c>
      <c r="M28" s="44">
        <v>4.2680000000000003E-2</v>
      </c>
      <c r="N28" s="872"/>
      <c r="O28" s="43">
        <v>0.75151999999999997</v>
      </c>
      <c r="P28" s="39">
        <v>0.91625000000000001</v>
      </c>
      <c r="Q28" s="39">
        <v>0.81383000000000005</v>
      </c>
      <c r="R28" s="43">
        <v>3.6360000000000003E-2</v>
      </c>
      <c r="S28" s="39">
        <v>6.8199999999999997E-3</v>
      </c>
      <c r="T28" s="39">
        <v>2.3550000000000001E-2</v>
      </c>
      <c r="U28" s="43">
        <v>7.2730000000000003E-2</v>
      </c>
      <c r="V28" s="39">
        <v>1.789E-2</v>
      </c>
      <c r="W28" s="39">
        <v>4.1209999999999997E-2</v>
      </c>
      <c r="X28" s="43">
        <v>6.6669999999999993E-2</v>
      </c>
      <c r="Y28" s="39">
        <v>4.6769999999999999E-2</v>
      </c>
      <c r="Z28" s="47">
        <v>4.0469999999999999E-2</v>
      </c>
      <c r="AA28" s="550"/>
    </row>
    <row r="29" spans="1:27" s="21" customFormat="1" ht="12.75" customHeight="1" x14ac:dyDescent="0.2">
      <c r="A29" s="782" t="s">
        <v>73</v>
      </c>
      <c r="B29" s="179">
        <v>1330</v>
      </c>
      <c r="C29" s="179">
        <v>51548</v>
      </c>
      <c r="D29" s="189">
        <v>15194</v>
      </c>
      <c r="E29" s="179">
        <v>106</v>
      </c>
      <c r="F29" s="179">
        <v>1407</v>
      </c>
      <c r="G29" s="189">
        <v>1422</v>
      </c>
      <c r="H29" s="179">
        <v>10</v>
      </c>
      <c r="I29" s="179">
        <v>110</v>
      </c>
      <c r="J29" s="189">
        <v>71</v>
      </c>
      <c r="K29" s="179">
        <v>22</v>
      </c>
      <c r="L29" s="179">
        <v>107</v>
      </c>
      <c r="M29" s="189">
        <v>296</v>
      </c>
      <c r="N29" s="872" t="s">
        <v>73</v>
      </c>
      <c r="O29" s="179">
        <v>512</v>
      </c>
      <c r="P29" s="179">
        <v>35916</v>
      </c>
      <c r="Q29" s="189">
        <v>5829</v>
      </c>
      <c r="R29" s="179">
        <v>624</v>
      </c>
      <c r="S29" s="179">
        <v>9039</v>
      </c>
      <c r="T29" s="189">
        <v>6932</v>
      </c>
      <c r="U29" s="179">
        <v>0</v>
      </c>
      <c r="V29" s="179">
        <v>0</v>
      </c>
      <c r="W29" s="189">
        <v>0</v>
      </c>
      <c r="X29" s="179">
        <v>56</v>
      </c>
      <c r="Y29" s="179">
        <v>4969</v>
      </c>
      <c r="Z29" s="222">
        <v>644</v>
      </c>
      <c r="AA29" s="399"/>
    </row>
    <row r="30" spans="1:27" s="45" customFormat="1" ht="12.75" customHeight="1" x14ac:dyDescent="0.2">
      <c r="A30" s="782"/>
      <c r="B30" s="41">
        <v>1</v>
      </c>
      <c r="C30" s="42">
        <v>1</v>
      </c>
      <c r="D30" s="42">
        <v>1</v>
      </c>
      <c r="E30" s="43">
        <v>7.9699999999999993E-2</v>
      </c>
      <c r="F30" s="39">
        <v>2.7289999999999998E-2</v>
      </c>
      <c r="G30" s="39">
        <v>9.3590000000000007E-2</v>
      </c>
      <c r="H30" s="43">
        <v>7.5199999999999998E-3</v>
      </c>
      <c r="I30" s="39">
        <v>2.1299999999999999E-3</v>
      </c>
      <c r="J30" s="39">
        <v>4.6699999999999997E-3</v>
      </c>
      <c r="K30" s="43">
        <v>1.6539999999999999E-2</v>
      </c>
      <c r="L30" s="39">
        <v>2.0799999999999998E-3</v>
      </c>
      <c r="M30" s="44">
        <v>1.9480000000000001E-2</v>
      </c>
      <c r="N30" s="872"/>
      <c r="O30" s="43">
        <v>0.38496000000000002</v>
      </c>
      <c r="P30" s="39">
        <v>0.69674999999999998</v>
      </c>
      <c r="Q30" s="39">
        <v>0.38363999999999998</v>
      </c>
      <c r="R30" s="43">
        <v>0.46916999999999998</v>
      </c>
      <c r="S30" s="39">
        <v>0.17535000000000001</v>
      </c>
      <c r="T30" s="39">
        <v>0.45623000000000002</v>
      </c>
      <c r="U30" s="43" t="s">
        <v>482</v>
      </c>
      <c r="V30" s="39" t="s">
        <v>482</v>
      </c>
      <c r="W30" s="39" t="s">
        <v>482</v>
      </c>
      <c r="X30" s="43">
        <v>4.2110000000000002E-2</v>
      </c>
      <c r="Y30" s="39">
        <v>9.64E-2</v>
      </c>
      <c r="Z30" s="47">
        <v>4.2389999999999997E-2</v>
      </c>
      <c r="AA30" s="550"/>
    </row>
    <row r="31" spans="1:27" s="21" customFormat="1" ht="12.75" customHeight="1" x14ac:dyDescent="0.2">
      <c r="A31" s="782" t="s">
        <v>74</v>
      </c>
      <c r="B31" s="179">
        <v>157</v>
      </c>
      <c r="C31" s="179">
        <v>12270</v>
      </c>
      <c r="D31" s="189">
        <v>1637</v>
      </c>
      <c r="E31" s="179">
        <v>25</v>
      </c>
      <c r="F31" s="179">
        <v>345</v>
      </c>
      <c r="G31" s="189">
        <v>304</v>
      </c>
      <c r="H31" s="179">
        <v>1</v>
      </c>
      <c r="I31" s="179">
        <v>40</v>
      </c>
      <c r="J31" s="189">
        <v>4</v>
      </c>
      <c r="K31" s="179">
        <v>17</v>
      </c>
      <c r="L31" s="179">
        <v>549</v>
      </c>
      <c r="M31" s="189">
        <v>153</v>
      </c>
      <c r="N31" s="872" t="s">
        <v>74</v>
      </c>
      <c r="O31" s="179">
        <v>49</v>
      </c>
      <c r="P31" s="179">
        <v>7436</v>
      </c>
      <c r="Q31" s="189">
        <v>765</v>
      </c>
      <c r="R31" s="179">
        <v>55</v>
      </c>
      <c r="S31" s="179">
        <v>1684</v>
      </c>
      <c r="T31" s="189">
        <v>341</v>
      </c>
      <c r="U31" s="179">
        <v>1</v>
      </c>
      <c r="V31" s="179">
        <v>468</v>
      </c>
      <c r="W31" s="189">
        <v>14</v>
      </c>
      <c r="X31" s="179">
        <v>9</v>
      </c>
      <c r="Y31" s="179">
        <v>1748</v>
      </c>
      <c r="Z31" s="222">
        <v>56</v>
      </c>
      <c r="AA31" s="399"/>
    </row>
    <row r="32" spans="1:27" s="45" customFormat="1" ht="12.75" customHeight="1" x14ac:dyDescent="0.2">
      <c r="A32" s="782"/>
      <c r="B32" s="41">
        <v>1</v>
      </c>
      <c r="C32" s="42">
        <v>1</v>
      </c>
      <c r="D32" s="42">
        <v>1</v>
      </c>
      <c r="E32" s="43">
        <v>0.15923999999999999</v>
      </c>
      <c r="F32" s="39">
        <v>2.8119999999999999E-2</v>
      </c>
      <c r="G32" s="39">
        <v>0.18570999999999999</v>
      </c>
      <c r="H32" s="43">
        <v>6.3699999999999998E-3</v>
      </c>
      <c r="I32" s="39">
        <v>3.2599999999999999E-3</v>
      </c>
      <c r="J32" s="39">
        <v>2.4399999999999999E-3</v>
      </c>
      <c r="K32" s="43">
        <v>0.10828</v>
      </c>
      <c r="L32" s="39">
        <v>4.4740000000000002E-2</v>
      </c>
      <c r="M32" s="44">
        <v>9.3460000000000001E-2</v>
      </c>
      <c r="N32" s="872"/>
      <c r="O32" s="43">
        <v>0.31209999999999999</v>
      </c>
      <c r="P32" s="39">
        <v>0.60602999999999996</v>
      </c>
      <c r="Q32" s="39">
        <v>0.46732000000000001</v>
      </c>
      <c r="R32" s="43">
        <v>0.35032000000000002</v>
      </c>
      <c r="S32" s="39">
        <v>0.13725000000000001</v>
      </c>
      <c r="T32" s="39">
        <v>0.20831</v>
      </c>
      <c r="U32" s="43">
        <v>6.3699999999999998E-3</v>
      </c>
      <c r="V32" s="39">
        <v>3.814E-2</v>
      </c>
      <c r="W32" s="39">
        <v>8.5500000000000003E-3</v>
      </c>
      <c r="X32" s="43">
        <v>5.7320000000000003E-2</v>
      </c>
      <c r="Y32" s="39">
        <v>0.14246</v>
      </c>
      <c r="Z32" s="47">
        <v>3.4209999999999997E-2</v>
      </c>
      <c r="AA32" s="550"/>
    </row>
    <row r="33" spans="1:27" s="21" customFormat="1" ht="12.75" customHeight="1" x14ac:dyDescent="0.2">
      <c r="A33" s="782" t="s">
        <v>75</v>
      </c>
      <c r="B33" s="179">
        <v>1171</v>
      </c>
      <c r="C33" s="179">
        <v>72907</v>
      </c>
      <c r="D33" s="189">
        <v>11551</v>
      </c>
      <c r="E33" s="179">
        <v>55</v>
      </c>
      <c r="F33" s="179">
        <v>1830</v>
      </c>
      <c r="G33" s="189">
        <v>609</v>
      </c>
      <c r="H33" s="179">
        <v>15</v>
      </c>
      <c r="I33" s="179">
        <v>564</v>
      </c>
      <c r="J33" s="189">
        <v>132</v>
      </c>
      <c r="K33" s="179">
        <v>63</v>
      </c>
      <c r="L33" s="179">
        <v>1945</v>
      </c>
      <c r="M33" s="189">
        <v>661</v>
      </c>
      <c r="N33" s="872" t="s">
        <v>75</v>
      </c>
      <c r="O33" s="179">
        <v>543</v>
      </c>
      <c r="P33" s="179">
        <v>54535</v>
      </c>
      <c r="Q33" s="189">
        <v>5774</v>
      </c>
      <c r="R33" s="179">
        <v>489</v>
      </c>
      <c r="S33" s="179">
        <v>13963</v>
      </c>
      <c r="T33" s="189">
        <v>4324</v>
      </c>
      <c r="U33" s="179">
        <v>0</v>
      </c>
      <c r="V33" s="179">
        <v>0</v>
      </c>
      <c r="W33" s="189">
        <v>0</v>
      </c>
      <c r="X33" s="179">
        <v>6</v>
      </c>
      <c r="Y33" s="179">
        <v>70</v>
      </c>
      <c r="Z33" s="222">
        <v>51</v>
      </c>
      <c r="AA33" s="399"/>
    </row>
    <row r="34" spans="1:27" s="45" customFormat="1" ht="12.75" customHeight="1" x14ac:dyDescent="0.2">
      <c r="A34" s="782"/>
      <c r="B34" s="41">
        <v>1</v>
      </c>
      <c r="C34" s="42">
        <v>1</v>
      </c>
      <c r="D34" s="42">
        <v>1</v>
      </c>
      <c r="E34" s="43">
        <v>4.6969999999999998E-2</v>
      </c>
      <c r="F34" s="39">
        <v>2.5100000000000001E-2</v>
      </c>
      <c r="G34" s="39">
        <v>5.2720000000000003E-2</v>
      </c>
      <c r="H34" s="43">
        <v>1.281E-2</v>
      </c>
      <c r="I34" s="39">
        <v>7.7400000000000004E-3</v>
      </c>
      <c r="J34" s="39">
        <v>1.1429999999999999E-2</v>
      </c>
      <c r="K34" s="43">
        <v>5.3800000000000001E-2</v>
      </c>
      <c r="L34" s="39">
        <v>2.6679999999999999E-2</v>
      </c>
      <c r="M34" s="44">
        <v>5.722E-2</v>
      </c>
      <c r="N34" s="872"/>
      <c r="O34" s="41">
        <v>0.46371000000000001</v>
      </c>
      <c r="P34" s="39">
        <v>0.74800999999999995</v>
      </c>
      <c r="Q34" s="39">
        <v>0.49986999999999998</v>
      </c>
      <c r="R34" s="43">
        <v>0.41759000000000002</v>
      </c>
      <c r="S34" s="39">
        <v>0.19152</v>
      </c>
      <c r="T34" s="39">
        <v>0.37434000000000001</v>
      </c>
      <c r="U34" s="43" t="s">
        <v>482</v>
      </c>
      <c r="V34" s="39" t="s">
        <v>482</v>
      </c>
      <c r="W34" s="39" t="s">
        <v>482</v>
      </c>
      <c r="X34" s="43">
        <v>5.1200000000000004E-3</v>
      </c>
      <c r="Y34" s="39">
        <v>9.6000000000000002E-4</v>
      </c>
      <c r="Z34" s="47">
        <v>4.4200000000000003E-3</v>
      </c>
      <c r="AA34" s="550"/>
    </row>
    <row r="35" spans="1:27" s="21" customFormat="1" ht="12.75" customHeight="1" x14ac:dyDescent="0.2">
      <c r="A35" s="783" t="s">
        <v>76</v>
      </c>
      <c r="B35" s="179">
        <v>533</v>
      </c>
      <c r="C35" s="179">
        <v>33661</v>
      </c>
      <c r="D35" s="189">
        <v>4730</v>
      </c>
      <c r="E35" s="179">
        <v>35</v>
      </c>
      <c r="F35" s="179">
        <v>390</v>
      </c>
      <c r="G35" s="189">
        <v>370</v>
      </c>
      <c r="H35" s="179">
        <v>2</v>
      </c>
      <c r="I35" s="179">
        <v>64</v>
      </c>
      <c r="J35" s="189">
        <v>16</v>
      </c>
      <c r="K35" s="179">
        <v>7</v>
      </c>
      <c r="L35" s="179">
        <v>90</v>
      </c>
      <c r="M35" s="189">
        <v>75</v>
      </c>
      <c r="N35" s="868" t="s">
        <v>76</v>
      </c>
      <c r="O35" s="179">
        <v>270</v>
      </c>
      <c r="P35" s="179">
        <v>26985</v>
      </c>
      <c r="Q35" s="189">
        <v>2965</v>
      </c>
      <c r="R35" s="179">
        <v>207</v>
      </c>
      <c r="S35" s="179">
        <v>4418</v>
      </c>
      <c r="T35" s="189">
        <v>1154</v>
      </c>
      <c r="U35" s="179">
        <v>1</v>
      </c>
      <c r="V35" s="179">
        <v>154</v>
      </c>
      <c r="W35" s="189">
        <v>13</v>
      </c>
      <c r="X35" s="179">
        <v>11</v>
      </c>
      <c r="Y35" s="179">
        <v>1560</v>
      </c>
      <c r="Z35" s="222">
        <v>137</v>
      </c>
      <c r="AA35" s="399"/>
    </row>
    <row r="36" spans="1:27" s="45" customFormat="1" ht="12.75" customHeight="1" x14ac:dyDescent="0.2">
      <c r="A36" s="784"/>
      <c r="B36" s="230">
        <v>1</v>
      </c>
      <c r="C36" s="231">
        <v>1</v>
      </c>
      <c r="D36" s="231">
        <v>1</v>
      </c>
      <c r="E36" s="232">
        <v>6.5670000000000006E-2</v>
      </c>
      <c r="F36" s="233">
        <v>1.159E-2</v>
      </c>
      <c r="G36" s="233">
        <v>7.8219999999999998E-2</v>
      </c>
      <c r="H36" s="232">
        <v>3.7499999999999999E-3</v>
      </c>
      <c r="I36" s="233">
        <v>1.9E-3</v>
      </c>
      <c r="J36" s="233">
        <v>3.3800000000000002E-3</v>
      </c>
      <c r="K36" s="232">
        <v>1.3129999999999999E-2</v>
      </c>
      <c r="L36" s="233">
        <v>2.6700000000000001E-3</v>
      </c>
      <c r="M36" s="234">
        <v>1.5859999999999999E-2</v>
      </c>
      <c r="N36" s="869"/>
      <c r="O36" s="232">
        <v>0.50656999999999996</v>
      </c>
      <c r="P36" s="233">
        <v>0.80166999999999999</v>
      </c>
      <c r="Q36" s="233">
        <v>0.62685000000000002</v>
      </c>
      <c r="R36" s="232">
        <v>0.38836999999999999</v>
      </c>
      <c r="S36" s="233">
        <v>0.13125000000000001</v>
      </c>
      <c r="T36" s="233">
        <v>0.24396999999999999</v>
      </c>
      <c r="U36" s="232">
        <v>1.8799999999999999E-3</v>
      </c>
      <c r="V36" s="233">
        <v>4.5799999999999999E-3</v>
      </c>
      <c r="W36" s="233">
        <v>2.7499999999999998E-3</v>
      </c>
      <c r="X36" s="232">
        <v>2.0639999999999999E-2</v>
      </c>
      <c r="Y36" s="233">
        <v>4.6339999999999999E-2</v>
      </c>
      <c r="Z36" s="243">
        <v>2.896E-2</v>
      </c>
      <c r="AA36" s="550"/>
    </row>
    <row r="37" spans="1:27" s="24" customFormat="1" ht="12.75" customHeight="1" x14ac:dyDescent="0.2">
      <c r="A37" s="833" t="s">
        <v>85</v>
      </c>
      <c r="B37" s="178">
        <v>64145</v>
      </c>
      <c r="C37" s="178">
        <v>2289835</v>
      </c>
      <c r="D37" s="235">
        <v>627043</v>
      </c>
      <c r="E37" s="178">
        <v>3188</v>
      </c>
      <c r="F37" s="178">
        <v>62735</v>
      </c>
      <c r="G37" s="235">
        <v>36860</v>
      </c>
      <c r="H37" s="178">
        <v>1528</v>
      </c>
      <c r="I37" s="178">
        <v>33161</v>
      </c>
      <c r="J37" s="235">
        <v>13294</v>
      </c>
      <c r="K37" s="178">
        <v>19595</v>
      </c>
      <c r="L37" s="178">
        <v>309307</v>
      </c>
      <c r="M37" s="235">
        <v>207184</v>
      </c>
      <c r="N37" s="870" t="s">
        <v>85</v>
      </c>
      <c r="O37" s="178">
        <v>19670</v>
      </c>
      <c r="P37" s="178">
        <v>1294600</v>
      </c>
      <c r="Q37" s="235">
        <v>212435</v>
      </c>
      <c r="R37" s="178">
        <v>19284</v>
      </c>
      <c r="S37" s="178">
        <v>454814</v>
      </c>
      <c r="T37" s="235">
        <v>145122</v>
      </c>
      <c r="U37" s="178">
        <v>229</v>
      </c>
      <c r="V37" s="178">
        <v>48274</v>
      </c>
      <c r="W37" s="235">
        <v>3407</v>
      </c>
      <c r="X37" s="178">
        <v>651</v>
      </c>
      <c r="Y37" s="178">
        <v>86944</v>
      </c>
      <c r="Z37" s="226">
        <v>8741</v>
      </c>
      <c r="AA37" s="539"/>
    </row>
    <row r="38" spans="1:27" s="46" customFormat="1" ht="12.75" customHeight="1" thickBot="1" x14ac:dyDescent="0.25">
      <c r="A38" s="834"/>
      <c r="B38" s="238">
        <v>1</v>
      </c>
      <c r="C38" s="239">
        <v>1</v>
      </c>
      <c r="D38" s="239">
        <v>1</v>
      </c>
      <c r="E38" s="240">
        <v>4.9700000000000001E-2</v>
      </c>
      <c r="F38" s="241">
        <v>2.7400000000000001E-2</v>
      </c>
      <c r="G38" s="241">
        <v>5.8779999999999999E-2</v>
      </c>
      <c r="H38" s="240">
        <v>2.3820000000000001E-2</v>
      </c>
      <c r="I38" s="241">
        <v>1.448E-2</v>
      </c>
      <c r="J38" s="241">
        <v>2.12E-2</v>
      </c>
      <c r="K38" s="240">
        <v>0.30547999999999997</v>
      </c>
      <c r="L38" s="241">
        <v>0.13508000000000001</v>
      </c>
      <c r="M38" s="396">
        <v>0.33040999999999998</v>
      </c>
      <c r="N38" s="871"/>
      <c r="O38" s="240">
        <v>0.30664999999999998</v>
      </c>
      <c r="P38" s="241">
        <v>0.56537000000000004</v>
      </c>
      <c r="Q38" s="241">
        <v>0.33878999999999998</v>
      </c>
      <c r="R38" s="240">
        <v>0.30063000000000001</v>
      </c>
      <c r="S38" s="241">
        <v>0.19861999999999999</v>
      </c>
      <c r="T38" s="241">
        <v>0.23144000000000001</v>
      </c>
      <c r="U38" s="240">
        <v>3.5699999999999998E-3</v>
      </c>
      <c r="V38" s="241">
        <v>2.1080000000000002E-2</v>
      </c>
      <c r="W38" s="241">
        <v>5.4299999999999999E-3</v>
      </c>
      <c r="X38" s="240">
        <v>1.0149999999999999E-2</v>
      </c>
      <c r="Y38" s="241">
        <v>3.7969999999999997E-2</v>
      </c>
      <c r="Z38" s="244">
        <v>1.3939999999999999E-2</v>
      </c>
      <c r="AA38" s="551"/>
    </row>
    <row r="39" spans="1:27" s="397" customFormat="1" x14ac:dyDescent="0.2">
      <c r="A39" s="548"/>
      <c r="E39" s="548"/>
      <c r="F39" s="548"/>
      <c r="G39" s="548"/>
      <c r="H39" s="548"/>
      <c r="I39" s="548"/>
      <c r="J39" s="548"/>
      <c r="K39" s="548"/>
      <c r="L39" s="548"/>
      <c r="M39" s="548"/>
      <c r="N39" s="407"/>
    </row>
    <row r="40" spans="1:27" s="526" customFormat="1" ht="11.25" x14ac:dyDescent="0.2">
      <c r="A40" s="526" t="str">
        <f>"Anmerkungen. Datengrundlage: Volkshochschul-Statistik "&amp;Hilfswerte!B1&amp;"; Basis: "&amp;Tabelle1!$C$36&amp;" vhs."</f>
        <v>Anmerkungen. Datengrundlage: Volkshochschul-Statistik 2024; Basis: 821 vhs.</v>
      </c>
      <c r="N40" s="526" t="str">
        <f>"Anmerkungen. Datengrundlage: Volkshochschul-Statistik "&amp;Hilfswerte!B1&amp;"; Basis: "&amp;Tabelle1!$C$36&amp;" vhs."</f>
        <v>Anmerkungen. Datengrundlage: Volkshochschul-Statistik 2024; Basis: 821 vhs.</v>
      </c>
    </row>
    <row r="41" spans="1:27" s="397" customFormat="1" x14ac:dyDescent="0.2"/>
    <row r="42" spans="1:27" s="397" customFormat="1" x14ac:dyDescent="0.2">
      <c r="A42" s="534" t="str">
        <f>Tabelle1!$A$41</f>
        <v>Datengrundlage: Deutsches Institut für Erwachsenenbildung DIE (2025). „Basisdaten Volkshochschul-Statistik (seit 2018)“</v>
      </c>
      <c r="B42" s="536"/>
      <c r="C42" s="536"/>
      <c r="D42" s="536"/>
      <c r="E42" s="536"/>
      <c r="F42" s="536"/>
      <c r="G42" s="536"/>
      <c r="H42" s="536"/>
      <c r="N42" s="534" t="str">
        <f>Tabelle1!$A$41</f>
        <v>Datengrundlage: Deutsches Institut für Erwachsenenbildung DIE (2025). „Basisdaten Volkshochschul-Statistik (seit 2018)“</v>
      </c>
      <c r="O42" s="536"/>
      <c r="P42" s="536"/>
      <c r="Q42" s="536"/>
      <c r="R42" s="536"/>
      <c r="S42" s="536"/>
      <c r="T42" s="536"/>
      <c r="U42" s="536"/>
    </row>
    <row r="43" spans="1:27" s="397" customFormat="1" x14ac:dyDescent="0.2">
      <c r="A43" s="534" t="str">
        <f>Tabelle1!$A$42</f>
        <v xml:space="preserve">(ZA6276; Version 2.0.0) [Data set]. GESIS, Köln. </v>
      </c>
      <c r="B43" s="532"/>
      <c r="C43" s="532"/>
      <c r="D43" s="532"/>
      <c r="E43" s="762" t="s">
        <v>473</v>
      </c>
      <c r="F43" s="762"/>
      <c r="G43" s="762"/>
      <c r="H43" s="532"/>
      <c r="N43" s="534" t="str">
        <f>Tabelle1!$A$42</f>
        <v xml:space="preserve">(ZA6276; Version 2.0.0) [Data set]. GESIS, Köln. </v>
      </c>
      <c r="O43" s="532"/>
      <c r="P43" s="532"/>
      <c r="Q43" s="532"/>
      <c r="R43" s="762" t="s">
        <v>473</v>
      </c>
      <c r="S43" s="762"/>
      <c r="T43" s="762"/>
      <c r="U43" s="532"/>
    </row>
    <row r="44" spans="1:27" s="397" customFormat="1" x14ac:dyDescent="0.2">
      <c r="A44" s="536"/>
      <c r="B44" s="536"/>
      <c r="C44" s="536"/>
      <c r="D44" s="536"/>
      <c r="E44" s="536"/>
      <c r="F44" s="536"/>
      <c r="G44" s="536"/>
      <c r="H44" s="536"/>
      <c r="N44" s="536"/>
      <c r="O44" s="536"/>
      <c r="P44" s="536"/>
      <c r="Q44" s="536"/>
      <c r="R44" s="536"/>
      <c r="S44" s="536"/>
      <c r="T44" s="536"/>
      <c r="U44" s="536"/>
    </row>
    <row r="45" spans="1:27" s="397" customFormat="1" x14ac:dyDescent="0.2">
      <c r="A45" s="666" t="str">
        <f>Tabelle1!$A$44</f>
        <v>Die Tabellen stehen unter der Lizenz CC BY-SA DEED 4.0.</v>
      </c>
      <c r="B45" s="536"/>
      <c r="C45" s="536"/>
      <c r="D45" s="536"/>
      <c r="E45" s="536"/>
      <c r="F45" s="536"/>
      <c r="G45" s="536"/>
      <c r="H45" s="536"/>
      <c r="N45" s="666" t="str">
        <f>Tabelle1!$A$44</f>
        <v>Die Tabellen stehen unter der Lizenz CC BY-SA DEED 4.0.</v>
      </c>
      <c r="O45" s="536"/>
      <c r="P45" s="536"/>
      <c r="Q45" s="536"/>
      <c r="R45" s="536"/>
      <c r="S45" s="536"/>
      <c r="T45" s="536"/>
      <c r="U45" s="536"/>
    </row>
    <row r="46" spans="1:27" s="49" customFormat="1" ht="44.25" x14ac:dyDescent="0.55000000000000004">
      <c r="A46" s="48"/>
      <c r="AA46" s="552"/>
    </row>
    <row r="48" spans="1:27" ht="26.25" customHeight="1" x14ac:dyDescent="0.2"/>
  </sheetData>
  <mergeCells count="51">
    <mergeCell ref="E43:G43"/>
    <mergeCell ref="R43:T43"/>
    <mergeCell ref="A1:M1"/>
    <mergeCell ref="N1:Z1"/>
    <mergeCell ref="A2:A4"/>
    <mergeCell ref="B2:D3"/>
    <mergeCell ref="E2:M2"/>
    <mergeCell ref="N2:N4"/>
    <mergeCell ref="O2:Z2"/>
    <mergeCell ref="E3:G3"/>
    <mergeCell ref="H3:J3"/>
    <mergeCell ref="K3:M3"/>
    <mergeCell ref="AB3:AF11"/>
    <mergeCell ref="A5:A6"/>
    <mergeCell ref="N5:N6"/>
    <mergeCell ref="A7:A8"/>
    <mergeCell ref="N7:N8"/>
    <mergeCell ref="A9:A10"/>
    <mergeCell ref="X3:Z3"/>
    <mergeCell ref="A15:A16"/>
    <mergeCell ref="N15:N16"/>
    <mergeCell ref="O3:Q3"/>
    <mergeCell ref="R3:T3"/>
    <mergeCell ref="U3:W3"/>
    <mergeCell ref="N9:N10"/>
    <mergeCell ref="A11:A12"/>
    <mergeCell ref="N11:N12"/>
    <mergeCell ref="A13:A14"/>
    <mergeCell ref="N13:N14"/>
    <mergeCell ref="A17:A18"/>
    <mergeCell ref="N17:N18"/>
    <mergeCell ref="A19:A20"/>
    <mergeCell ref="N19:N20"/>
    <mergeCell ref="A21:A22"/>
    <mergeCell ref="N21:N22"/>
    <mergeCell ref="A23:A24"/>
    <mergeCell ref="N23:N24"/>
    <mergeCell ref="A25:A26"/>
    <mergeCell ref="N25:N26"/>
    <mergeCell ref="A27:A28"/>
    <mergeCell ref="N27:N28"/>
    <mergeCell ref="A35:A36"/>
    <mergeCell ref="N35:N36"/>
    <mergeCell ref="A37:A38"/>
    <mergeCell ref="N37:N38"/>
    <mergeCell ref="A29:A30"/>
    <mergeCell ref="N29:N30"/>
    <mergeCell ref="A31:A32"/>
    <mergeCell ref="N31:N32"/>
    <mergeCell ref="A33:A34"/>
    <mergeCell ref="N33:N34"/>
  </mergeCells>
  <conditionalFormatting sqref="A6 A8 A10 A12 A14 A16 A18 A20 A22 A24 A26 A28 A30 A32 A34 A36">
    <cfRule type="cellIs" dxfId="437" priority="412" stopIfTrue="1" operator="equal">
      <formula>1</formula>
    </cfRule>
    <cfRule type="cellIs" dxfId="436" priority="413" stopIfTrue="1" operator="lessThan">
      <formula>0.0005</formula>
    </cfRule>
  </conditionalFormatting>
  <conditionalFormatting sqref="A5:Z5">
    <cfRule type="cellIs" dxfId="435" priority="193" stopIfTrue="1" operator="equal">
      <formula>0</formula>
    </cfRule>
  </conditionalFormatting>
  <conditionalFormatting sqref="A9:Z9">
    <cfRule type="cellIs" dxfId="434" priority="169" stopIfTrue="1" operator="equal">
      <formula>0</formula>
    </cfRule>
  </conditionalFormatting>
  <conditionalFormatting sqref="A11:Z11">
    <cfRule type="cellIs" dxfId="433" priority="157" stopIfTrue="1" operator="equal">
      <formula>0</formula>
    </cfRule>
  </conditionalFormatting>
  <conditionalFormatting sqref="A13:Z13">
    <cfRule type="cellIs" dxfId="432" priority="145" stopIfTrue="1" operator="equal">
      <formula>0</formula>
    </cfRule>
  </conditionalFormatting>
  <conditionalFormatting sqref="A15:Z15">
    <cfRule type="cellIs" dxfId="431" priority="133" stopIfTrue="1" operator="equal">
      <formula>0</formula>
    </cfRule>
  </conditionalFormatting>
  <conditionalFormatting sqref="A17:Z17">
    <cfRule type="cellIs" dxfId="430" priority="121" stopIfTrue="1" operator="equal">
      <formula>0</formula>
    </cfRule>
  </conditionalFormatting>
  <conditionalFormatting sqref="A19:Z19">
    <cfRule type="cellIs" dxfId="429" priority="109" stopIfTrue="1" operator="equal">
      <formula>0</formula>
    </cfRule>
  </conditionalFormatting>
  <conditionalFormatting sqref="A21:Z21">
    <cfRule type="cellIs" dxfId="428" priority="97" stopIfTrue="1" operator="equal">
      <formula>0</formula>
    </cfRule>
  </conditionalFormatting>
  <conditionalFormatting sqref="A23:Z23">
    <cfRule type="cellIs" dxfId="427" priority="85" stopIfTrue="1" operator="equal">
      <formula>0</formula>
    </cfRule>
  </conditionalFormatting>
  <conditionalFormatting sqref="A25:Z25">
    <cfRule type="cellIs" dxfId="426" priority="73" stopIfTrue="1" operator="equal">
      <formula>0</formula>
    </cfRule>
  </conditionalFormatting>
  <conditionalFormatting sqref="A27:Z27">
    <cfRule type="cellIs" dxfId="425" priority="61" stopIfTrue="1" operator="equal">
      <formula>0</formula>
    </cfRule>
  </conditionalFormatting>
  <conditionalFormatting sqref="A29:Z29">
    <cfRule type="cellIs" dxfId="424" priority="49" stopIfTrue="1" operator="equal">
      <formula>0</formula>
    </cfRule>
  </conditionalFormatting>
  <conditionalFormatting sqref="A31:Z31">
    <cfRule type="cellIs" dxfId="423" priority="37" stopIfTrue="1" operator="equal">
      <formula>0</formula>
    </cfRule>
  </conditionalFormatting>
  <conditionalFormatting sqref="A33:Z33">
    <cfRule type="cellIs" dxfId="422" priority="25" stopIfTrue="1" operator="equal">
      <formula>0</formula>
    </cfRule>
  </conditionalFormatting>
  <conditionalFormatting sqref="A35:Z35">
    <cfRule type="cellIs" dxfId="421" priority="13" stopIfTrue="1" operator="equal">
      <formula>0</formula>
    </cfRule>
  </conditionalFormatting>
  <conditionalFormatting sqref="B7:M7">
    <cfRule type="cellIs" dxfId="420" priority="385" stopIfTrue="1" operator="equal">
      <formula>0</formula>
    </cfRule>
  </conditionalFormatting>
  <conditionalFormatting sqref="B37:M37">
    <cfRule type="cellIs" dxfId="419" priority="205" stopIfTrue="1" operator="equal">
      <formula>0</formula>
    </cfRule>
  </conditionalFormatting>
  <conditionalFormatting sqref="N6 N8 N10 N12 N14 N16 N18 N20 N22 N24 N26 N28 N30 N32 N34 N36">
    <cfRule type="cellIs" dxfId="418" priority="409" stopIfTrue="1" operator="equal">
      <formula>1</formula>
    </cfRule>
    <cfRule type="cellIs" dxfId="417" priority="410" stopIfTrue="1" operator="lessThan">
      <formula>0.0005</formula>
    </cfRule>
  </conditionalFormatting>
  <conditionalFormatting sqref="O7:Z7">
    <cfRule type="cellIs" dxfId="416" priority="181" stopIfTrue="1" operator="equal">
      <formula>0</formula>
    </cfRule>
  </conditionalFormatting>
  <conditionalFormatting sqref="O37:Z37">
    <cfRule type="cellIs" dxfId="415" priority="1" stopIfTrue="1" operator="equal">
      <formula>0</formula>
    </cfRule>
  </conditionalFormatting>
  <hyperlinks>
    <hyperlink ref="A45" r:id="rId1" display="Publikation und Tabellen stehen unter der Lizenz CC BY-SA DEED 4.0." xr:uid="{DCED6E97-A76F-443B-B275-F3D4793A870B}"/>
    <hyperlink ref="N45" r:id="rId2" display="Publikation und Tabellen stehen unter der Lizenz CC BY-SA DEED 4.0." xr:uid="{9C3297EC-9D95-48F1-A4C3-1F48246CA30E}"/>
    <hyperlink ref="E43" r:id="rId3" xr:uid="{18FCFE5A-C2FB-4E67-B581-01255C41E7CE}"/>
    <hyperlink ref="E43:G43" r:id="rId4" display="http://dx.doi.org/10.4232/1.14582 " xr:uid="{BE33BFD9-D877-4B72-A15D-A336F33E7788}"/>
    <hyperlink ref="R43" r:id="rId5" xr:uid="{47F77D74-6CCF-4B4F-8D34-B5C91D3BC4D7}"/>
    <hyperlink ref="R43:T43" r:id="rId6" display="http://dx.doi.org/10.4232/1.14582 " xr:uid="{20179B34-659F-45D2-A578-B5F734519360}"/>
  </hyperlinks>
  <pageMargins left="0.78740157480314965" right="0.78740157480314965" top="0.98425196850393704" bottom="0.98425196850393704" header="0.51181102362204722" footer="0.51181102362204722"/>
  <pageSetup paperSize="9" scale="77" orientation="portrait" r:id="rId7"/>
  <headerFooter scaleWithDoc="0" alignWithMargins="0"/>
  <colBreaks count="1" manualBreakCount="1">
    <brk id="13" max="44" man="1"/>
  </colBreaks>
  <legacyDrawingHF r:id="rId8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0E551C-EC47-49DB-8719-70C7159E6CF4}">
  <dimension ref="A1:AF49"/>
  <sheetViews>
    <sheetView view="pageBreakPreview" zoomScaleNormal="100" zoomScaleSheetLayoutView="100" workbookViewId="0">
      <selection sqref="A1:M1"/>
    </sheetView>
  </sheetViews>
  <sheetFormatPr baseColWidth="10" defaultRowHeight="12.75" x14ac:dyDescent="0.2"/>
  <cols>
    <col min="1" max="1" width="13.5703125" style="20" customWidth="1"/>
    <col min="2" max="2" width="6.42578125" style="20" customWidth="1"/>
    <col min="3" max="3" width="7.5703125" style="20" customWidth="1"/>
    <col min="4" max="4" width="7.42578125" style="20" customWidth="1"/>
    <col min="5" max="5" width="6.28515625" style="20" customWidth="1"/>
    <col min="6" max="6" width="7.140625" style="20" customWidth="1"/>
    <col min="7" max="7" width="7.7109375" style="20" customWidth="1"/>
    <col min="8" max="8" width="6.5703125" style="20" customWidth="1"/>
    <col min="9" max="9" width="7.85546875" style="20" customWidth="1"/>
    <col min="10" max="10" width="8" style="20" customWidth="1"/>
    <col min="11" max="11" width="6.5703125" style="20" customWidth="1"/>
    <col min="12" max="12" width="7.85546875" style="20" customWidth="1"/>
    <col min="13" max="13" width="8" style="20" customWidth="1"/>
    <col min="14" max="14" width="14.42578125" style="20" customWidth="1"/>
    <col min="15" max="15" width="6.5703125" style="20" customWidth="1"/>
    <col min="16" max="16" width="7.85546875" style="20" customWidth="1"/>
    <col min="17" max="17" width="8" style="20" customWidth="1"/>
    <col min="18" max="18" width="6.5703125" style="20" customWidth="1"/>
    <col min="19" max="19" width="7.85546875" style="20" customWidth="1"/>
    <col min="20" max="20" width="8" style="20" customWidth="1"/>
    <col min="21" max="21" width="6.5703125" style="20" customWidth="1"/>
    <col min="22" max="22" width="7.85546875" style="20" customWidth="1"/>
    <col min="23" max="26" width="8" style="20" customWidth="1"/>
    <col min="27" max="27" width="2.7109375" style="397" customWidth="1"/>
    <col min="28" max="28" width="8.7109375" style="20" customWidth="1"/>
    <col min="29" max="29" width="8" style="20" customWidth="1"/>
    <col min="30" max="16384" width="11.42578125" style="20"/>
  </cols>
  <sheetData>
    <row r="1" spans="1:32" s="19" customFormat="1" ht="41.25" customHeight="1" thickBot="1" x14ac:dyDescent="0.25">
      <c r="A1" s="785" t="str">
        <f>"Tabelle 8.4: Kurse, Unterrichtsstunden und Belegungen nach Ländern und Programmbereichen " &amp;Hilfswerte!B1&amp; " - Kurse mit digitalen Lerninhalten"</f>
        <v>Tabelle 8.4: Kurse, Unterrichtsstunden und Belegungen nach Ländern und Programmbereichen 2024 - Kurse mit digitalen Lerninhalten</v>
      </c>
      <c r="B1" s="785"/>
      <c r="C1" s="785"/>
      <c r="D1" s="785"/>
      <c r="E1" s="785"/>
      <c r="F1" s="785"/>
      <c r="G1" s="785"/>
      <c r="H1" s="785"/>
      <c r="I1" s="785"/>
      <c r="J1" s="785"/>
      <c r="K1" s="785"/>
      <c r="L1" s="785"/>
      <c r="M1" s="785"/>
      <c r="N1" s="785" t="str">
        <f>"noch Tabelle 8.4: Kurse, Unterrichtsstunden und Belegungen nach Ländern und Programmbereichen " &amp;Hilfswerte!B1&amp; " - Kurse mit digitalen Lerninhalten"</f>
        <v>noch Tabelle 8.4: Kurse, Unterrichtsstunden und Belegungen nach Ländern und Programmbereichen 2024 - Kurse mit digitalen Lerninhalten</v>
      </c>
      <c r="O1" s="785"/>
      <c r="P1" s="785"/>
      <c r="Q1" s="785"/>
      <c r="R1" s="785"/>
      <c r="S1" s="785"/>
      <c r="T1" s="785"/>
      <c r="U1" s="785"/>
      <c r="V1" s="785"/>
      <c r="W1" s="785"/>
      <c r="X1" s="785"/>
      <c r="Y1" s="785"/>
      <c r="Z1" s="785"/>
      <c r="AA1" s="406"/>
      <c r="AB1" s="35"/>
      <c r="AC1" s="35"/>
    </row>
    <row r="2" spans="1:32" s="19" customFormat="1" ht="14.25" customHeight="1" x14ac:dyDescent="0.2">
      <c r="A2" s="801" t="s">
        <v>12</v>
      </c>
      <c r="B2" s="795" t="s">
        <v>57</v>
      </c>
      <c r="C2" s="796"/>
      <c r="D2" s="796"/>
      <c r="E2" s="859" t="s">
        <v>54</v>
      </c>
      <c r="F2" s="793"/>
      <c r="G2" s="793"/>
      <c r="H2" s="793"/>
      <c r="I2" s="793"/>
      <c r="J2" s="793"/>
      <c r="K2" s="793"/>
      <c r="L2" s="793"/>
      <c r="M2" s="862"/>
      <c r="N2" s="874" t="s">
        <v>12</v>
      </c>
      <c r="O2" s="795" t="s">
        <v>54</v>
      </c>
      <c r="P2" s="796"/>
      <c r="Q2" s="796"/>
      <c r="R2" s="796"/>
      <c r="S2" s="796"/>
      <c r="T2" s="796"/>
      <c r="U2" s="796"/>
      <c r="V2" s="796"/>
      <c r="W2" s="796"/>
      <c r="X2" s="796"/>
      <c r="Y2" s="796"/>
      <c r="Z2" s="863"/>
      <c r="AA2" s="537"/>
    </row>
    <row r="3" spans="1:32" s="40" customFormat="1" ht="39.75" customHeight="1" x14ac:dyDescent="0.2">
      <c r="A3" s="802"/>
      <c r="B3" s="850"/>
      <c r="C3" s="861"/>
      <c r="D3" s="861"/>
      <c r="E3" s="864" t="s">
        <v>1</v>
      </c>
      <c r="F3" s="790"/>
      <c r="G3" s="791"/>
      <c r="H3" s="864" t="s">
        <v>2</v>
      </c>
      <c r="I3" s="790"/>
      <c r="J3" s="791"/>
      <c r="K3" s="864" t="s">
        <v>19</v>
      </c>
      <c r="L3" s="790"/>
      <c r="M3" s="791"/>
      <c r="N3" s="875"/>
      <c r="O3" s="845" t="s">
        <v>20</v>
      </c>
      <c r="P3" s="845"/>
      <c r="Q3" s="845"/>
      <c r="R3" s="845" t="s">
        <v>325</v>
      </c>
      <c r="S3" s="845"/>
      <c r="T3" s="845"/>
      <c r="U3" s="845" t="s">
        <v>359</v>
      </c>
      <c r="V3" s="845"/>
      <c r="W3" s="864"/>
      <c r="X3" s="864" t="s">
        <v>39</v>
      </c>
      <c r="Y3" s="790"/>
      <c r="Z3" s="792"/>
      <c r="AA3" s="549"/>
      <c r="AB3" s="860"/>
      <c r="AC3" s="860"/>
      <c r="AD3" s="860"/>
      <c r="AE3" s="860"/>
      <c r="AF3" s="860"/>
    </row>
    <row r="4" spans="1:32" ht="33.75" x14ac:dyDescent="0.2">
      <c r="A4" s="803"/>
      <c r="B4" s="568" t="s">
        <v>16</v>
      </c>
      <c r="C4" s="568" t="s">
        <v>17</v>
      </c>
      <c r="D4" s="568" t="s">
        <v>18</v>
      </c>
      <c r="E4" s="568" t="s">
        <v>16</v>
      </c>
      <c r="F4" s="568" t="s">
        <v>17</v>
      </c>
      <c r="G4" s="566" t="s">
        <v>18</v>
      </c>
      <c r="H4" s="568" t="s">
        <v>16</v>
      </c>
      <c r="I4" s="568" t="s">
        <v>17</v>
      </c>
      <c r="J4" s="566" t="s">
        <v>18</v>
      </c>
      <c r="K4" s="568" t="s">
        <v>16</v>
      </c>
      <c r="L4" s="568" t="s">
        <v>17</v>
      </c>
      <c r="M4" s="566" t="s">
        <v>18</v>
      </c>
      <c r="N4" s="876"/>
      <c r="O4" s="568" t="s">
        <v>16</v>
      </c>
      <c r="P4" s="568" t="s">
        <v>17</v>
      </c>
      <c r="Q4" s="566" t="s">
        <v>18</v>
      </c>
      <c r="R4" s="568" t="s">
        <v>16</v>
      </c>
      <c r="S4" s="568" t="s">
        <v>17</v>
      </c>
      <c r="T4" s="566" t="s">
        <v>18</v>
      </c>
      <c r="U4" s="568" t="s">
        <v>16</v>
      </c>
      <c r="V4" s="568" t="s">
        <v>17</v>
      </c>
      <c r="W4" s="568" t="s">
        <v>18</v>
      </c>
      <c r="X4" s="568" t="s">
        <v>16</v>
      </c>
      <c r="Y4" s="568" t="s">
        <v>17</v>
      </c>
      <c r="Z4" s="570" t="s">
        <v>18</v>
      </c>
      <c r="AB4" s="860"/>
      <c r="AC4" s="860"/>
      <c r="AD4" s="860"/>
      <c r="AE4" s="860"/>
      <c r="AF4" s="860"/>
    </row>
    <row r="5" spans="1:32" s="21" customFormat="1" ht="12.75" customHeight="1" x14ac:dyDescent="0.2">
      <c r="A5" s="799" t="s">
        <v>61</v>
      </c>
      <c r="B5" s="179">
        <v>9025</v>
      </c>
      <c r="C5" s="179">
        <v>309470</v>
      </c>
      <c r="D5" s="189">
        <v>76187</v>
      </c>
      <c r="E5" s="179">
        <v>516</v>
      </c>
      <c r="F5" s="179">
        <v>4352</v>
      </c>
      <c r="G5" s="189">
        <v>5901</v>
      </c>
      <c r="H5" s="179">
        <v>307</v>
      </c>
      <c r="I5" s="179">
        <v>3746</v>
      </c>
      <c r="J5" s="189">
        <v>2619</v>
      </c>
      <c r="K5" s="179">
        <v>1228</v>
      </c>
      <c r="L5" s="179">
        <v>12965</v>
      </c>
      <c r="M5" s="189">
        <v>10111</v>
      </c>
      <c r="N5" s="873" t="s">
        <v>61</v>
      </c>
      <c r="O5" s="179">
        <v>5273</v>
      </c>
      <c r="P5" s="179">
        <v>235310</v>
      </c>
      <c r="Q5" s="189">
        <v>47007</v>
      </c>
      <c r="R5" s="179">
        <v>1557</v>
      </c>
      <c r="S5" s="179">
        <v>38349</v>
      </c>
      <c r="T5" s="189">
        <v>9172</v>
      </c>
      <c r="U5" s="179">
        <v>53</v>
      </c>
      <c r="V5" s="179">
        <v>12387</v>
      </c>
      <c r="W5" s="189">
        <v>522</v>
      </c>
      <c r="X5" s="179">
        <v>91</v>
      </c>
      <c r="Y5" s="179">
        <v>2361</v>
      </c>
      <c r="Z5" s="222">
        <v>855</v>
      </c>
      <c r="AA5" s="399"/>
      <c r="AB5" s="860"/>
      <c r="AC5" s="860"/>
      <c r="AD5" s="860"/>
      <c r="AE5" s="860"/>
      <c r="AF5" s="860"/>
    </row>
    <row r="6" spans="1:32" s="21" customFormat="1" ht="12.75" customHeight="1" x14ac:dyDescent="0.2">
      <c r="A6" s="782"/>
      <c r="B6" s="41">
        <v>1</v>
      </c>
      <c r="C6" s="42">
        <v>1</v>
      </c>
      <c r="D6" s="42">
        <v>1</v>
      </c>
      <c r="E6" s="43">
        <v>5.7169999999999999E-2</v>
      </c>
      <c r="F6" s="39">
        <v>1.406E-2</v>
      </c>
      <c r="G6" s="39">
        <v>7.7450000000000005E-2</v>
      </c>
      <c r="H6" s="43">
        <v>3.4020000000000002E-2</v>
      </c>
      <c r="I6" s="39">
        <v>1.21E-2</v>
      </c>
      <c r="J6" s="39">
        <v>3.4380000000000001E-2</v>
      </c>
      <c r="K6" s="43">
        <v>0.13607</v>
      </c>
      <c r="L6" s="39">
        <v>4.1889999999999997E-2</v>
      </c>
      <c r="M6" s="44">
        <v>0.13270999999999999</v>
      </c>
      <c r="N6" s="872"/>
      <c r="O6" s="43">
        <v>0.58426999999999996</v>
      </c>
      <c r="P6" s="39">
        <v>0.76036000000000004</v>
      </c>
      <c r="Q6" s="39">
        <v>0.61699999999999999</v>
      </c>
      <c r="R6" s="43">
        <v>0.17252000000000001</v>
      </c>
      <c r="S6" s="39">
        <v>0.12392</v>
      </c>
      <c r="T6" s="39">
        <v>0.12039</v>
      </c>
      <c r="U6" s="43">
        <v>5.8700000000000002E-3</v>
      </c>
      <c r="V6" s="39">
        <v>4.0030000000000003E-2</v>
      </c>
      <c r="W6" s="39">
        <v>6.8500000000000002E-3</v>
      </c>
      <c r="X6" s="43">
        <v>1.008E-2</v>
      </c>
      <c r="Y6" s="39">
        <v>7.6299999999999996E-3</v>
      </c>
      <c r="Z6" s="47">
        <v>1.1220000000000001E-2</v>
      </c>
      <c r="AA6" s="399"/>
      <c r="AB6" s="860"/>
      <c r="AC6" s="860"/>
      <c r="AD6" s="860"/>
      <c r="AE6" s="860"/>
      <c r="AF6" s="860"/>
    </row>
    <row r="7" spans="1:32" s="21" customFormat="1" ht="12.75" customHeight="1" x14ac:dyDescent="0.2">
      <c r="A7" s="782" t="s">
        <v>62</v>
      </c>
      <c r="B7" s="179">
        <v>8417</v>
      </c>
      <c r="C7" s="179">
        <v>237270</v>
      </c>
      <c r="D7" s="189">
        <v>68536</v>
      </c>
      <c r="E7" s="179">
        <v>659</v>
      </c>
      <c r="F7" s="179">
        <v>5470</v>
      </c>
      <c r="G7" s="189">
        <v>8042</v>
      </c>
      <c r="H7" s="179">
        <v>429</v>
      </c>
      <c r="I7" s="179">
        <v>4508</v>
      </c>
      <c r="J7" s="189">
        <v>2525</v>
      </c>
      <c r="K7" s="179">
        <v>1591</v>
      </c>
      <c r="L7" s="179">
        <v>21012</v>
      </c>
      <c r="M7" s="189">
        <v>16300</v>
      </c>
      <c r="N7" s="872" t="s">
        <v>62</v>
      </c>
      <c r="O7" s="179">
        <v>4481</v>
      </c>
      <c r="P7" s="179">
        <v>152768</v>
      </c>
      <c r="Q7" s="189">
        <v>34348</v>
      </c>
      <c r="R7" s="179">
        <v>1103</v>
      </c>
      <c r="S7" s="179">
        <v>24974</v>
      </c>
      <c r="T7" s="189">
        <v>5035</v>
      </c>
      <c r="U7" s="179">
        <v>108</v>
      </c>
      <c r="V7" s="179">
        <v>24836</v>
      </c>
      <c r="W7" s="189">
        <v>1693</v>
      </c>
      <c r="X7" s="179">
        <v>46</v>
      </c>
      <c r="Y7" s="179">
        <v>3702</v>
      </c>
      <c r="Z7" s="222">
        <v>593</v>
      </c>
      <c r="AA7" s="399"/>
      <c r="AB7" s="860"/>
      <c r="AC7" s="860"/>
      <c r="AD7" s="860"/>
      <c r="AE7" s="860"/>
      <c r="AF7" s="860"/>
    </row>
    <row r="8" spans="1:32" s="45" customFormat="1" ht="12.75" customHeight="1" x14ac:dyDescent="0.2">
      <c r="A8" s="782"/>
      <c r="B8" s="41">
        <v>1</v>
      </c>
      <c r="C8" s="42">
        <v>1</v>
      </c>
      <c r="D8" s="42">
        <v>1</v>
      </c>
      <c r="E8" s="43">
        <v>7.8289999999999998E-2</v>
      </c>
      <c r="F8" s="39">
        <v>2.3050000000000001E-2</v>
      </c>
      <c r="G8" s="39">
        <v>0.11734</v>
      </c>
      <c r="H8" s="43">
        <v>5.0970000000000001E-2</v>
      </c>
      <c r="I8" s="39">
        <v>1.9E-2</v>
      </c>
      <c r="J8" s="39">
        <v>3.6839999999999998E-2</v>
      </c>
      <c r="K8" s="43">
        <v>0.18901999999999999</v>
      </c>
      <c r="L8" s="39">
        <v>8.856E-2</v>
      </c>
      <c r="M8" s="44">
        <v>0.23783000000000001</v>
      </c>
      <c r="N8" s="872"/>
      <c r="O8" s="43">
        <v>0.53237000000000001</v>
      </c>
      <c r="P8" s="39">
        <v>0.64385999999999999</v>
      </c>
      <c r="Q8" s="39">
        <v>0.50117</v>
      </c>
      <c r="R8" s="43">
        <v>0.13103999999999999</v>
      </c>
      <c r="S8" s="39">
        <v>0.10526000000000001</v>
      </c>
      <c r="T8" s="39">
        <v>7.3469999999999994E-2</v>
      </c>
      <c r="U8" s="43">
        <v>1.2829999999999999E-2</v>
      </c>
      <c r="V8" s="39">
        <v>0.10467</v>
      </c>
      <c r="W8" s="39">
        <v>2.47E-2</v>
      </c>
      <c r="X8" s="43">
        <v>5.47E-3</v>
      </c>
      <c r="Y8" s="39">
        <v>1.5599999999999999E-2</v>
      </c>
      <c r="Z8" s="47">
        <v>8.6499999999999997E-3</v>
      </c>
      <c r="AA8" s="550"/>
      <c r="AB8" s="860"/>
      <c r="AC8" s="860"/>
      <c r="AD8" s="860"/>
      <c r="AE8" s="860"/>
      <c r="AF8" s="860"/>
    </row>
    <row r="9" spans="1:32" s="21" customFormat="1" ht="12.75" customHeight="1" x14ac:dyDescent="0.2">
      <c r="A9" s="782" t="s">
        <v>63</v>
      </c>
      <c r="B9" s="179">
        <v>5237</v>
      </c>
      <c r="C9" s="179">
        <v>195904</v>
      </c>
      <c r="D9" s="189">
        <v>50412</v>
      </c>
      <c r="E9" s="179">
        <v>106</v>
      </c>
      <c r="F9" s="179">
        <v>1336</v>
      </c>
      <c r="G9" s="189">
        <v>1738</v>
      </c>
      <c r="H9" s="179">
        <v>323</v>
      </c>
      <c r="I9" s="179">
        <v>8096</v>
      </c>
      <c r="J9" s="189">
        <v>2856</v>
      </c>
      <c r="K9" s="179">
        <v>226</v>
      </c>
      <c r="L9" s="179">
        <v>3215</v>
      </c>
      <c r="M9" s="189">
        <v>1692</v>
      </c>
      <c r="N9" s="872" t="s">
        <v>63</v>
      </c>
      <c r="O9" s="179">
        <v>3829</v>
      </c>
      <c r="P9" s="179">
        <v>164452</v>
      </c>
      <c r="Q9" s="189">
        <v>38774</v>
      </c>
      <c r="R9" s="179">
        <v>707</v>
      </c>
      <c r="S9" s="179">
        <v>14773</v>
      </c>
      <c r="T9" s="189">
        <v>4995</v>
      </c>
      <c r="U9" s="179">
        <v>1</v>
      </c>
      <c r="V9" s="179">
        <v>24</v>
      </c>
      <c r="W9" s="189">
        <v>4</v>
      </c>
      <c r="X9" s="179">
        <v>45</v>
      </c>
      <c r="Y9" s="179">
        <v>4008</v>
      </c>
      <c r="Z9" s="222">
        <v>353</v>
      </c>
      <c r="AA9" s="399"/>
      <c r="AB9" s="860"/>
      <c r="AC9" s="860"/>
      <c r="AD9" s="860"/>
      <c r="AE9" s="860"/>
      <c r="AF9" s="860"/>
    </row>
    <row r="10" spans="1:32" s="45" customFormat="1" ht="12.75" customHeight="1" x14ac:dyDescent="0.2">
      <c r="A10" s="782"/>
      <c r="B10" s="41">
        <v>1</v>
      </c>
      <c r="C10" s="42">
        <v>1</v>
      </c>
      <c r="D10" s="42">
        <v>1</v>
      </c>
      <c r="E10" s="43">
        <v>2.0240000000000001E-2</v>
      </c>
      <c r="F10" s="39">
        <v>6.8199999999999997E-3</v>
      </c>
      <c r="G10" s="39">
        <v>3.4479999999999997E-2</v>
      </c>
      <c r="H10" s="43">
        <v>6.1679999999999999E-2</v>
      </c>
      <c r="I10" s="39">
        <v>4.1329999999999999E-2</v>
      </c>
      <c r="J10" s="39">
        <v>5.6649999999999999E-2</v>
      </c>
      <c r="K10" s="43">
        <v>4.3150000000000001E-2</v>
      </c>
      <c r="L10" s="39">
        <v>1.6410000000000001E-2</v>
      </c>
      <c r="M10" s="44">
        <v>3.356E-2</v>
      </c>
      <c r="N10" s="872"/>
      <c r="O10" s="43">
        <v>0.73114000000000001</v>
      </c>
      <c r="P10" s="39">
        <v>0.83945000000000003</v>
      </c>
      <c r="Q10" s="39">
        <v>0.76914000000000005</v>
      </c>
      <c r="R10" s="43">
        <v>0.13500000000000001</v>
      </c>
      <c r="S10" s="39">
        <v>7.5410000000000005E-2</v>
      </c>
      <c r="T10" s="39">
        <v>9.9080000000000001E-2</v>
      </c>
      <c r="U10" s="43">
        <v>1.9000000000000001E-4</v>
      </c>
      <c r="V10" s="39">
        <v>1.2E-4</v>
      </c>
      <c r="W10" s="39">
        <v>8.0000000000000007E-5</v>
      </c>
      <c r="X10" s="43">
        <v>8.5900000000000004E-3</v>
      </c>
      <c r="Y10" s="39">
        <v>2.0459999999999999E-2</v>
      </c>
      <c r="Z10" s="47">
        <v>7.0000000000000001E-3</v>
      </c>
      <c r="AA10" s="550"/>
      <c r="AB10" s="860"/>
      <c r="AC10" s="860"/>
      <c r="AD10" s="860"/>
      <c r="AE10" s="860"/>
      <c r="AF10" s="860"/>
    </row>
    <row r="11" spans="1:32" s="21" customFormat="1" ht="12.75" customHeight="1" x14ac:dyDescent="0.2">
      <c r="A11" s="782" t="s">
        <v>64</v>
      </c>
      <c r="B11" s="179">
        <v>504</v>
      </c>
      <c r="C11" s="179">
        <v>23999</v>
      </c>
      <c r="D11" s="189">
        <v>4474</v>
      </c>
      <c r="E11" s="179">
        <v>22</v>
      </c>
      <c r="F11" s="179">
        <v>429</v>
      </c>
      <c r="G11" s="189">
        <v>200</v>
      </c>
      <c r="H11" s="179">
        <v>20</v>
      </c>
      <c r="I11" s="179">
        <v>323</v>
      </c>
      <c r="J11" s="189">
        <v>145</v>
      </c>
      <c r="K11" s="179">
        <v>31</v>
      </c>
      <c r="L11" s="179">
        <v>528</v>
      </c>
      <c r="M11" s="189">
        <v>212</v>
      </c>
      <c r="N11" s="872" t="s">
        <v>64</v>
      </c>
      <c r="O11" s="179">
        <v>265</v>
      </c>
      <c r="P11" s="179">
        <v>18435</v>
      </c>
      <c r="Q11" s="189">
        <v>2784</v>
      </c>
      <c r="R11" s="179">
        <v>132</v>
      </c>
      <c r="S11" s="179">
        <v>2355</v>
      </c>
      <c r="T11" s="189">
        <v>837</v>
      </c>
      <c r="U11" s="179">
        <v>0</v>
      </c>
      <c r="V11" s="179">
        <v>0</v>
      </c>
      <c r="W11" s="189">
        <v>0</v>
      </c>
      <c r="X11" s="179">
        <v>34</v>
      </c>
      <c r="Y11" s="179">
        <v>1929</v>
      </c>
      <c r="Z11" s="222">
        <v>296</v>
      </c>
      <c r="AA11" s="399"/>
      <c r="AB11" s="860"/>
      <c r="AC11" s="860"/>
      <c r="AD11" s="860"/>
      <c r="AE11" s="860"/>
      <c r="AF11" s="860"/>
    </row>
    <row r="12" spans="1:32" s="45" customFormat="1" ht="12.75" customHeight="1" x14ac:dyDescent="0.2">
      <c r="A12" s="782"/>
      <c r="B12" s="41">
        <v>1</v>
      </c>
      <c r="C12" s="42">
        <v>1</v>
      </c>
      <c r="D12" s="42">
        <v>1</v>
      </c>
      <c r="E12" s="43">
        <v>4.3650000000000001E-2</v>
      </c>
      <c r="F12" s="39">
        <v>1.788E-2</v>
      </c>
      <c r="G12" s="39">
        <v>4.4699999999999997E-2</v>
      </c>
      <c r="H12" s="43">
        <v>3.968E-2</v>
      </c>
      <c r="I12" s="39">
        <v>1.346E-2</v>
      </c>
      <c r="J12" s="39">
        <v>3.2410000000000001E-2</v>
      </c>
      <c r="K12" s="43">
        <v>6.1510000000000002E-2</v>
      </c>
      <c r="L12" s="39">
        <v>2.1999999999999999E-2</v>
      </c>
      <c r="M12" s="44">
        <v>4.7379999999999999E-2</v>
      </c>
      <c r="N12" s="872"/>
      <c r="O12" s="43">
        <v>0.52578999999999998</v>
      </c>
      <c r="P12" s="39">
        <v>0.76815999999999995</v>
      </c>
      <c r="Q12" s="39">
        <v>0.62226000000000004</v>
      </c>
      <c r="R12" s="43">
        <v>0.26190000000000002</v>
      </c>
      <c r="S12" s="39">
        <v>9.8129999999999995E-2</v>
      </c>
      <c r="T12" s="39">
        <v>0.18708</v>
      </c>
      <c r="U12" s="43" t="s">
        <v>482</v>
      </c>
      <c r="V12" s="39" t="s">
        <v>482</v>
      </c>
      <c r="W12" s="39" t="s">
        <v>482</v>
      </c>
      <c r="X12" s="43">
        <v>6.7460000000000006E-2</v>
      </c>
      <c r="Y12" s="39">
        <v>8.0379999999999993E-2</v>
      </c>
      <c r="Z12" s="47">
        <v>6.6159999999999997E-2</v>
      </c>
      <c r="AA12" s="550"/>
    </row>
    <row r="13" spans="1:32" s="21" customFormat="1" ht="12.75" customHeight="1" x14ac:dyDescent="0.2">
      <c r="A13" s="782" t="s">
        <v>65</v>
      </c>
      <c r="B13" s="179">
        <v>146</v>
      </c>
      <c r="C13" s="179">
        <v>3104</v>
      </c>
      <c r="D13" s="189">
        <v>1141</v>
      </c>
      <c r="E13" s="179">
        <v>60</v>
      </c>
      <c r="F13" s="179">
        <v>831</v>
      </c>
      <c r="G13" s="189">
        <v>660</v>
      </c>
      <c r="H13" s="179">
        <v>6</v>
      </c>
      <c r="I13" s="179">
        <v>102</v>
      </c>
      <c r="J13" s="189">
        <v>51</v>
      </c>
      <c r="K13" s="179">
        <v>0</v>
      </c>
      <c r="L13" s="179">
        <v>0</v>
      </c>
      <c r="M13" s="189">
        <v>0</v>
      </c>
      <c r="N13" s="872" t="s">
        <v>65</v>
      </c>
      <c r="O13" s="179">
        <v>7</v>
      </c>
      <c r="P13" s="179">
        <v>390</v>
      </c>
      <c r="Q13" s="189">
        <v>83</v>
      </c>
      <c r="R13" s="179">
        <v>72</v>
      </c>
      <c r="S13" s="179">
        <v>1739</v>
      </c>
      <c r="T13" s="189">
        <v>335</v>
      </c>
      <c r="U13" s="179">
        <v>0</v>
      </c>
      <c r="V13" s="179">
        <v>0</v>
      </c>
      <c r="W13" s="189">
        <v>0</v>
      </c>
      <c r="X13" s="179">
        <v>1</v>
      </c>
      <c r="Y13" s="179">
        <v>42</v>
      </c>
      <c r="Z13" s="222">
        <v>12</v>
      </c>
      <c r="AA13" s="399"/>
      <c r="AB13" s="24"/>
    </row>
    <row r="14" spans="1:32" s="45" customFormat="1" ht="12.75" customHeight="1" x14ac:dyDescent="0.2">
      <c r="A14" s="782"/>
      <c r="B14" s="41">
        <v>1</v>
      </c>
      <c r="C14" s="42">
        <v>1</v>
      </c>
      <c r="D14" s="42">
        <v>1</v>
      </c>
      <c r="E14" s="43">
        <v>0.41095999999999999</v>
      </c>
      <c r="F14" s="39">
        <v>0.26772000000000001</v>
      </c>
      <c r="G14" s="39">
        <v>0.57843999999999995</v>
      </c>
      <c r="H14" s="43">
        <v>4.1099999999999998E-2</v>
      </c>
      <c r="I14" s="39">
        <v>3.286E-2</v>
      </c>
      <c r="J14" s="39">
        <v>4.4699999999999997E-2</v>
      </c>
      <c r="K14" s="43" t="s">
        <v>482</v>
      </c>
      <c r="L14" s="39" t="s">
        <v>482</v>
      </c>
      <c r="M14" s="44" t="s">
        <v>482</v>
      </c>
      <c r="N14" s="872"/>
      <c r="O14" s="43">
        <v>4.795E-2</v>
      </c>
      <c r="P14" s="39">
        <v>0.12564</v>
      </c>
      <c r="Q14" s="39">
        <v>7.2739999999999999E-2</v>
      </c>
      <c r="R14" s="43">
        <v>0.49314999999999998</v>
      </c>
      <c r="S14" s="39">
        <v>0.56023999999999996</v>
      </c>
      <c r="T14" s="39">
        <v>0.29360000000000003</v>
      </c>
      <c r="U14" s="43" t="s">
        <v>482</v>
      </c>
      <c r="V14" s="39" t="s">
        <v>482</v>
      </c>
      <c r="W14" s="39" t="s">
        <v>482</v>
      </c>
      <c r="X14" s="43">
        <v>6.8500000000000002E-3</v>
      </c>
      <c r="Y14" s="39">
        <v>1.353E-2</v>
      </c>
      <c r="Z14" s="47">
        <v>1.052E-2</v>
      </c>
      <c r="AA14" s="550"/>
      <c r="AB14" s="24"/>
    </row>
    <row r="15" spans="1:32" s="21" customFormat="1" ht="12" customHeight="1" x14ac:dyDescent="0.2">
      <c r="A15" s="782" t="s">
        <v>66</v>
      </c>
      <c r="B15" s="179">
        <v>2483</v>
      </c>
      <c r="C15" s="179">
        <v>52991</v>
      </c>
      <c r="D15" s="189">
        <v>27794</v>
      </c>
      <c r="E15" s="179">
        <v>181</v>
      </c>
      <c r="F15" s="179">
        <v>822</v>
      </c>
      <c r="G15" s="189">
        <v>3022</v>
      </c>
      <c r="H15" s="179">
        <v>346</v>
      </c>
      <c r="I15" s="179">
        <v>3848</v>
      </c>
      <c r="J15" s="189">
        <v>3173</v>
      </c>
      <c r="K15" s="179">
        <v>221</v>
      </c>
      <c r="L15" s="179">
        <v>3059</v>
      </c>
      <c r="M15" s="189">
        <v>2542</v>
      </c>
      <c r="N15" s="872" t="s">
        <v>66</v>
      </c>
      <c r="O15" s="179">
        <v>1361</v>
      </c>
      <c r="P15" s="179">
        <v>38953</v>
      </c>
      <c r="Q15" s="189">
        <v>16073</v>
      </c>
      <c r="R15" s="179">
        <v>365</v>
      </c>
      <c r="S15" s="179">
        <v>5120</v>
      </c>
      <c r="T15" s="189">
        <v>2902</v>
      </c>
      <c r="U15" s="179">
        <v>0</v>
      </c>
      <c r="V15" s="179">
        <v>0</v>
      </c>
      <c r="W15" s="189">
        <v>0</v>
      </c>
      <c r="X15" s="179">
        <v>9</v>
      </c>
      <c r="Y15" s="179">
        <v>1189</v>
      </c>
      <c r="Z15" s="222">
        <v>82</v>
      </c>
      <c r="AA15" s="399"/>
      <c r="AB15" s="24"/>
    </row>
    <row r="16" spans="1:32" s="45" customFormat="1" ht="12" customHeight="1" x14ac:dyDescent="0.2">
      <c r="A16" s="782"/>
      <c r="B16" s="41">
        <v>1</v>
      </c>
      <c r="C16" s="42">
        <v>1</v>
      </c>
      <c r="D16" s="42">
        <v>1</v>
      </c>
      <c r="E16" s="43">
        <v>7.2900000000000006E-2</v>
      </c>
      <c r="F16" s="39">
        <v>1.5509999999999999E-2</v>
      </c>
      <c r="G16" s="39">
        <v>0.10872999999999999</v>
      </c>
      <c r="H16" s="43">
        <v>0.13935</v>
      </c>
      <c r="I16" s="39">
        <v>7.2620000000000004E-2</v>
      </c>
      <c r="J16" s="39">
        <v>0.11416</v>
      </c>
      <c r="K16" s="43">
        <v>8.9010000000000006E-2</v>
      </c>
      <c r="L16" s="39">
        <v>5.7729999999999997E-2</v>
      </c>
      <c r="M16" s="44">
        <v>9.146E-2</v>
      </c>
      <c r="N16" s="872"/>
      <c r="O16" s="43">
        <v>0.54813000000000001</v>
      </c>
      <c r="P16" s="39">
        <v>0.73509000000000002</v>
      </c>
      <c r="Q16" s="39">
        <v>0.57828999999999997</v>
      </c>
      <c r="R16" s="43">
        <v>0.14699999999999999</v>
      </c>
      <c r="S16" s="39">
        <v>9.6619999999999998E-2</v>
      </c>
      <c r="T16" s="39">
        <v>0.10441</v>
      </c>
      <c r="U16" s="43" t="s">
        <v>482</v>
      </c>
      <c r="V16" s="39" t="s">
        <v>482</v>
      </c>
      <c r="W16" s="39" t="s">
        <v>482</v>
      </c>
      <c r="X16" s="43">
        <v>3.62E-3</v>
      </c>
      <c r="Y16" s="39">
        <v>2.2440000000000002E-2</v>
      </c>
      <c r="Z16" s="47">
        <v>2.9499999999999999E-3</v>
      </c>
      <c r="AA16" s="550"/>
      <c r="AB16" s="24"/>
    </row>
    <row r="17" spans="1:27" s="21" customFormat="1" ht="12.75" customHeight="1" x14ac:dyDescent="0.2">
      <c r="A17" s="782" t="s">
        <v>67</v>
      </c>
      <c r="B17" s="179">
        <v>1983</v>
      </c>
      <c r="C17" s="179">
        <v>53114</v>
      </c>
      <c r="D17" s="189">
        <v>16748</v>
      </c>
      <c r="E17" s="179">
        <v>217</v>
      </c>
      <c r="F17" s="179">
        <v>1770</v>
      </c>
      <c r="G17" s="189">
        <v>2853</v>
      </c>
      <c r="H17" s="179">
        <v>126</v>
      </c>
      <c r="I17" s="179">
        <v>1314</v>
      </c>
      <c r="J17" s="189">
        <v>878</v>
      </c>
      <c r="K17" s="179">
        <v>122</v>
      </c>
      <c r="L17" s="179">
        <v>1688</v>
      </c>
      <c r="M17" s="189">
        <v>1108</v>
      </c>
      <c r="N17" s="872" t="s">
        <v>67</v>
      </c>
      <c r="O17" s="179">
        <v>798</v>
      </c>
      <c r="P17" s="179">
        <v>34006</v>
      </c>
      <c r="Q17" s="189">
        <v>6867</v>
      </c>
      <c r="R17" s="179">
        <v>693</v>
      </c>
      <c r="S17" s="179">
        <v>13040</v>
      </c>
      <c r="T17" s="189">
        <v>4807</v>
      </c>
      <c r="U17" s="179">
        <v>4</v>
      </c>
      <c r="V17" s="179">
        <v>830</v>
      </c>
      <c r="W17" s="189">
        <v>30</v>
      </c>
      <c r="X17" s="179">
        <v>23</v>
      </c>
      <c r="Y17" s="179">
        <v>466</v>
      </c>
      <c r="Z17" s="222">
        <v>205</v>
      </c>
      <c r="AA17" s="399"/>
    </row>
    <row r="18" spans="1:27" s="45" customFormat="1" ht="12.75" customHeight="1" x14ac:dyDescent="0.2">
      <c r="A18" s="782"/>
      <c r="B18" s="41">
        <v>1</v>
      </c>
      <c r="C18" s="42">
        <v>1</v>
      </c>
      <c r="D18" s="42">
        <v>1</v>
      </c>
      <c r="E18" s="43">
        <v>0.10943</v>
      </c>
      <c r="F18" s="39">
        <v>3.3320000000000002E-2</v>
      </c>
      <c r="G18" s="39">
        <v>0.17035</v>
      </c>
      <c r="H18" s="43">
        <v>6.3539999999999999E-2</v>
      </c>
      <c r="I18" s="39">
        <v>2.4740000000000002E-2</v>
      </c>
      <c r="J18" s="39">
        <v>5.2420000000000001E-2</v>
      </c>
      <c r="K18" s="43">
        <v>6.1519999999999998E-2</v>
      </c>
      <c r="L18" s="39">
        <v>3.1780000000000003E-2</v>
      </c>
      <c r="M18" s="44">
        <v>6.6159999999999997E-2</v>
      </c>
      <c r="N18" s="872"/>
      <c r="O18" s="43">
        <v>0.40242</v>
      </c>
      <c r="P18" s="39">
        <v>0.64024999999999999</v>
      </c>
      <c r="Q18" s="39">
        <v>0.41002</v>
      </c>
      <c r="R18" s="43">
        <v>0.34947</v>
      </c>
      <c r="S18" s="39">
        <v>0.24551000000000001</v>
      </c>
      <c r="T18" s="39">
        <v>0.28702</v>
      </c>
      <c r="U18" s="43">
        <v>2.0200000000000001E-3</v>
      </c>
      <c r="V18" s="39">
        <v>1.5630000000000002E-2</v>
      </c>
      <c r="W18" s="39">
        <v>1.7899999999999999E-3</v>
      </c>
      <c r="X18" s="43">
        <v>1.1599999999999999E-2</v>
      </c>
      <c r="Y18" s="39">
        <v>8.77E-3</v>
      </c>
      <c r="Z18" s="47">
        <v>1.2239999999999999E-2</v>
      </c>
      <c r="AA18" s="550"/>
    </row>
    <row r="19" spans="1:27" s="21" customFormat="1" ht="12.75" customHeight="1" x14ac:dyDescent="0.2">
      <c r="A19" s="782" t="s">
        <v>68</v>
      </c>
      <c r="B19" s="179">
        <v>220</v>
      </c>
      <c r="C19" s="179">
        <v>7960</v>
      </c>
      <c r="D19" s="189">
        <v>2320</v>
      </c>
      <c r="E19" s="179">
        <v>46</v>
      </c>
      <c r="F19" s="179">
        <v>498</v>
      </c>
      <c r="G19" s="189">
        <v>461</v>
      </c>
      <c r="H19" s="179">
        <v>6</v>
      </c>
      <c r="I19" s="179">
        <v>107</v>
      </c>
      <c r="J19" s="189">
        <v>65</v>
      </c>
      <c r="K19" s="179">
        <v>24</v>
      </c>
      <c r="L19" s="179">
        <v>164</v>
      </c>
      <c r="M19" s="189">
        <v>462</v>
      </c>
      <c r="N19" s="872" t="s">
        <v>68</v>
      </c>
      <c r="O19" s="179">
        <v>80</v>
      </c>
      <c r="P19" s="179">
        <v>1954</v>
      </c>
      <c r="Q19" s="189">
        <v>811</v>
      </c>
      <c r="R19" s="179">
        <v>60</v>
      </c>
      <c r="S19" s="179">
        <v>632</v>
      </c>
      <c r="T19" s="189">
        <v>451</v>
      </c>
      <c r="U19" s="179">
        <v>4</v>
      </c>
      <c r="V19" s="179">
        <v>4605</v>
      </c>
      <c r="W19" s="189">
        <v>70</v>
      </c>
      <c r="X19" s="179">
        <v>0</v>
      </c>
      <c r="Y19" s="179">
        <v>0</v>
      </c>
      <c r="Z19" s="222">
        <v>0</v>
      </c>
      <c r="AA19" s="399"/>
    </row>
    <row r="20" spans="1:27" s="45" customFormat="1" ht="12.75" customHeight="1" x14ac:dyDescent="0.2">
      <c r="A20" s="782"/>
      <c r="B20" s="41">
        <v>1</v>
      </c>
      <c r="C20" s="42">
        <v>1</v>
      </c>
      <c r="D20" s="42">
        <v>1</v>
      </c>
      <c r="E20" s="43">
        <v>0.20909</v>
      </c>
      <c r="F20" s="39">
        <v>6.2560000000000004E-2</v>
      </c>
      <c r="G20" s="39">
        <v>0.19871</v>
      </c>
      <c r="H20" s="43">
        <v>2.7269999999999999E-2</v>
      </c>
      <c r="I20" s="39">
        <v>1.3440000000000001E-2</v>
      </c>
      <c r="J20" s="39">
        <v>2.802E-2</v>
      </c>
      <c r="K20" s="43">
        <v>0.10909000000000001</v>
      </c>
      <c r="L20" s="39">
        <v>2.06E-2</v>
      </c>
      <c r="M20" s="44">
        <v>0.19914000000000001</v>
      </c>
      <c r="N20" s="872"/>
      <c r="O20" s="43">
        <v>0.36364000000000002</v>
      </c>
      <c r="P20" s="39">
        <v>0.24548</v>
      </c>
      <c r="Q20" s="39">
        <v>0.34956999999999999</v>
      </c>
      <c r="R20" s="43">
        <v>0.27272999999999997</v>
      </c>
      <c r="S20" s="39">
        <v>7.9399999999999998E-2</v>
      </c>
      <c r="T20" s="39">
        <v>0.19439999999999999</v>
      </c>
      <c r="U20" s="43">
        <v>1.8180000000000002E-2</v>
      </c>
      <c r="V20" s="39">
        <v>0.57852000000000003</v>
      </c>
      <c r="W20" s="39">
        <v>3.0169999999999999E-2</v>
      </c>
      <c r="X20" s="43" t="s">
        <v>482</v>
      </c>
      <c r="Y20" s="39" t="s">
        <v>482</v>
      </c>
      <c r="Z20" s="47" t="s">
        <v>482</v>
      </c>
      <c r="AA20" s="550"/>
    </row>
    <row r="21" spans="1:27" s="21" customFormat="1" ht="12.75" customHeight="1" x14ac:dyDescent="0.2">
      <c r="A21" s="782" t="s">
        <v>69</v>
      </c>
      <c r="B21" s="179">
        <v>2056</v>
      </c>
      <c r="C21" s="179">
        <v>88824</v>
      </c>
      <c r="D21" s="189">
        <v>18477</v>
      </c>
      <c r="E21" s="179">
        <v>251</v>
      </c>
      <c r="F21" s="179">
        <v>7730</v>
      </c>
      <c r="G21" s="189">
        <v>2761</v>
      </c>
      <c r="H21" s="179">
        <v>48</v>
      </c>
      <c r="I21" s="179">
        <v>454</v>
      </c>
      <c r="J21" s="189">
        <v>418</v>
      </c>
      <c r="K21" s="179">
        <v>117</v>
      </c>
      <c r="L21" s="179">
        <v>1595</v>
      </c>
      <c r="M21" s="189">
        <v>1260</v>
      </c>
      <c r="N21" s="872" t="s">
        <v>69</v>
      </c>
      <c r="O21" s="179">
        <v>878</v>
      </c>
      <c r="P21" s="179">
        <v>48662</v>
      </c>
      <c r="Q21" s="189">
        <v>8707</v>
      </c>
      <c r="R21" s="179">
        <v>720</v>
      </c>
      <c r="S21" s="179">
        <v>21589</v>
      </c>
      <c r="T21" s="189">
        <v>4880</v>
      </c>
      <c r="U21" s="179">
        <v>12</v>
      </c>
      <c r="V21" s="179">
        <v>4497</v>
      </c>
      <c r="W21" s="189">
        <v>146</v>
      </c>
      <c r="X21" s="179">
        <v>30</v>
      </c>
      <c r="Y21" s="179">
        <v>4297</v>
      </c>
      <c r="Z21" s="222">
        <v>305</v>
      </c>
      <c r="AA21" s="399"/>
    </row>
    <row r="22" spans="1:27" s="45" customFormat="1" ht="12.75" customHeight="1" x14ac:dyDescent="0.2">
      <c r="A22" s="782"/>
      <c r="B22" s="41">
        <v>1</v>
      </c>
      <c r="C22" s="42">
        <v>1</v>
      </c>
      <c r="D22" s="42">
        <v>1</v>
      </c>
      <c r="E22" s="43">
        <v>0.12207999999999999</v>
      </c>
      <c r="F22" s="39">
        <v>8.7029999999999996E-2</v>
      </c>
      <c r="G22" s="39">
        <v>0.14943000000000001</v>
      </c>
      <c r="H22" s="43">
        <v>2.3349999999999999E-2</v>
      </c>
      <c r="I22" s="39">
        <v>5.11E-3</v>
      </c>
      <c r="J22" s="39">
        <v>2.2620000000000001E-2</v>
      </c>
      <c r="K22" s="43">
        <v>5.6910000000000002E-2</v>
      </c>
      <c r="L22" s="39">
        <v>1.796E-2</v>
      </c>
      <c r="M22" s="44">
        <v>6.8190000000000001E-2</v>
      </c>
      <c r="N22" s="872"/>
      <c r="O22" s="43">
        <v>0.42703999999999998</v>
      </c>
      <c r="P22" s="39">
        <v>0.54784999999999995</v>
      </c>
      <c r="Q22" s="39">
        <v>0.47122999999999998</v>
      </c>
      <c r="R22" s="43">
        <v>0.35019</v>
      </c>
      <c r="S22" s="39">
        <v>0.24304999999999999</v>
      </c>
      <c r="T22" s="39">
        <v>0.26411000000000001</v>
      </c>
      <c r="U22" s="43">
        <v>5.8399999999999997E-3</v>
      </c>
      <c r="V22" s="39">
        <v>5.0630000000000001E-2</v>
      </c>
      <c r="W22" s="39">
        <v>7.9000000000000008E-3</v>
      </c>
      <c r="X22" s="43">
        <v>1.4590000000000001E-2</v>
      </c>
      <c r="Y22" s="39">
        <v>4.8379999999999999E-2</v>
      </c>
      <c r="Z22" s="47">
        <v>1.651E-2</v>
      </c>
      <c r="AA22" s="550"/>
    </row>
    <row r="23" spans="1:27" s="21" customFormat="1" ht="12.75" customHeight="1" x14ac:dyDescent="0.2">
      <c r="A23" s="782" t="s">
        <v>70</v>
      </c>
      <c r="B23" s="179">
        <v>5970</v>
      </c>
      <c r="C23" s="179">
        <v>237471</v>
      </c>
      <c r="D23" s="189">
        <v>57731</v>
      </c>
      <c r="E23" s="179">
        <v>303</v>
      </c>
      <c r="F23" s="179">
        <v>2415</v>
      </c>
      <c r="G23" s="189">
        <v>2616</v>
      </c>
      <c r="H23" s="179">
        <v>242</v>
      </c>
      <c r="I23" s="179">
        <v>5020</v>
      </c>
      <c r="J23" s="189">
        <v>4463</v>
      </c>
      <c r="K23" s="179">
        <v>290</v>
      </c>
      <c r="L23" s="179">
        <v>4258</v>
      </c>
      <c r="M23" s="189">
        <v>3484</v>
      </c>
      <c r="N23" s="872" t="s">
        <v>70</v>
      </c>
      <c r="O23" s="179">
        <v>3339</v>
      </c>
      <c r="P23" s="179">
        <v>150745</v>
      </c>
      <c r="Q23" s="189">
        <v>33899</v>
      </c>
      <c r="R23" s="179">
        <v>1635</v>
      </c>
      <c r="S23" s="179">
        <v>31765</v>
      </c>
      <c r="T23" s="189">
        <v>11299</v>
      </c>
      <c r="U23" s="179">
        <v>121</v>
      </c>
      <c r="V23" s="179">
        <v>41933</v>
      </c>
      <c r="W23" s="189">
        <v>1697</v>
      </c>
      <c r="X23" s="179">
        <v>40</v>
      </c>
      <c r="Y23" s="179">
        <v>1335</v>
      </c>
      <c r="Z23" s="222">
        <v>273</v>
      </c>
      <c r="AA23" s="399"/>
    </row>
    <row r="24" spans="1:27" s="45" customFormat="1" ht="12.75" customHeight="1" x14ac:dyDescent="0.2">
      <c r="A24" s="782"/>
      <c r="B24" s="41">
        <v>1</v>
      </c>
      <c r="C24" s="42">
        <v>1</v>
      </c>
      <c r="D24" s="42">
        <v>1</v>
      </c>
      <c r="E24" s="43">
        <v>5.0750000000000003E-2</v>
      </c>
      <c r="F24" s="39">
        <v>1.017E-2</v>
      </c>
      <c r="G24" s="39">
        <v>4.5310000000000003E-2</v>
      </c>
      <c r="H24" s="43">
        <v>4.054E-2</v>
      </c>
      <c r="I24" s="39">
        <v>2.1139999999999999E-2</v>
      </c>
      <c r="J24" s="39">
        <v>7.7310000000000004E-2</v>
      </c>
      <c r="K24" s="43">
        <v>4.8579999999999998E-2</v>
      </c>
      <c r="L24" s="39">
        <v>1.7930000000000001E-2</v>
      </c>
      <c r="M24" s="44">
        <v>6.0350000000000001E-2</v>
      </c>
      <c r="N24" s="872"/>
      <c r="O24" s="43">
        <v>0.55930000000000002</v>
      </c>
      <c r="P24" s="39">
        <v>0.63478999999999997</v>
      </c>
      <c r="Q24" s="39">
        <v>0.58718999999999999</v>
      </c>
      <c r="R24" s="43">
        <v>0.27387</v>
      </c>
      <c r="S24" s="39">
        <v>0.13375999999999999</v>
      </c>
      <c r="T24" s="39">
        <v>0.19572000000000001</v>
      </c>
      <c r="U24" s="43">
        <v>2.027E-2</v>
      </c>
      <c r="V24" s="39">
        <v>0.17657999999999999</v>
      </c>
      <c r="W24" s="39">
        <v>2.9389999999999999E-2</v>
      </c>
      <c r="X24" s="43">
        <v>6.7000000000000002E-3</v>
      </c>
      <c r="Y24" s="39">
        <v>5.62E-3</v>
      </c>
      <c r="Z24" s="47">
        <v>4.7299999999999998E-3</v>
      </c>
      <c r="AA24" s="550"/>
    </row>
    <row r="25" spans="1:27" s="21" customFormat="1" ht="12.75" customHeight="1" x14ac:dyDescent="0.2">
      <c r="A25" s="782" t="s">
        <v>71</v>
      </c>
      <c r="B25" s="179">
        <v>869</v>
      </c>
      <c r="C25" s="179">
        <v>22511</v>
      </c>
      <c r="D25" s="189">
        <v>6971</v>
      </c>
      <c r="E25" s="179">
        <v>80</v>
      </c>
      <c r="F25" s="179">
        <v>1075</v>
      </c>
      <c r="G25" s="189">
        <v>1174</v>
      </c>
      <c r="H25" s="179">
        <v>34</v>
      </c>
      <c r="I25" s="179">
        <v>555</v>
      </c>
      <c r="J25" s="189">
        <v>346</v>
      </c>
      <c r="K25" s="179">
        <v>110</v>
      </c>
      <c r="L25" s="179">
        <v>1436</v>
      </c>
      <c r="M25" s="189">
        <v>1090</v>
      </c>
      <c r="N25" s="872" t="s">
        <v>71</v>
      </c>
      <c r="O25" s="179">
        <v>441</v>
      </c>
      <c r="P25" s="179">
        <v>13521</v>
      </c>
      <c r="Q25" s="189">
        <v>3131</v>
      </c>
      <c r="R25" s="179">
        <v>197</v>
      </c>
      <c r="S25" s="179">
        <v>5234</v>
      </c>
      <c r="T25" s="189">
        <v>1147</v>
      </c>
      <c r="U25" s="179">
        <v>2</v>
      </c>
      <c r="V25" s="179">
        <v>268</v>
      </c>
      <c r="W25" s="189">
        <v>28</v>
      </c>
      <c r="X25" s="179">
        <v>5</v>
      </c>
      <c r="Y25" s="179">
        <v>422</v>
      </c>
      <c r="Z25" s="222">
        <v>55</v>
      </c>
      <c r="AA25" s="399"/>
    </row>
    <row r="26" spans="1:27" s="45" customFormat="1" ht="12.75" customHeight="1" x14ac:dyDescent="0.2">
      <c r="A26" s="782"/>
      <c r="B26" s="41">
        <v>1</v>
      </c>
      <c r="C26" s="42">
        <v>1</v>
      </c>
      <c r="D26" s="42">
        <v>1</v>
      </c>
      <c r="E26" s="43">
        <v>9.2060000000000003E-2</v>
      </c>
      <c r="F26" s="39">
        <v>4.7750000000000001E-2</v>
      </c>
      <c r="G26" s="39">
        <v>0.16841</v>
      </c>
      <c r="H26" s="43">
        <v>3.9129999999999998E-2</v>
      </c>
      <c r="I26" s="39">
        <v>2.4649999999999998E-2</v>
      </c>
      <c r="J26" s="39">
        <v>4.9630000000000001E-2</v>
      </c>
      <c r="K26" s="43">
        <v>0.12658</v>
      </c>
      <c r="L26" s="39">
        <v>6.3789999999999999E-2</v>
      </c>
      <c r="M26" s="44">
        <v>0.15636</v>
      </c>
      <c r="N26" s="872"/>
      <c r="O26" s="43">
        <v>0.50748000000000004</v>
      </c>
      <c r="P26" s="39">
        <v>0.60063999999999995</v>
      </c>
      <c r="Q26" s="39">
        <v>0.44914999999999999</v>
      </c>
      <c r="R26" s="43">
        <v>0.22670000000000001</v>
      </c>
      <c r="S26" s="39">
        <v>0.23250999999999999</v>
      </c>
      <c r="T26" s="39">
        <v>0.16453999999999999</v>
      </c>
      <c r="U26" s="43">
        <v>2.3E-3</v>
      </c>
      <c r="V26" s="39">
        <v>1.191E-2</v>
      </c>
      <c r="W26" s="39">
        <v>4.0200000000000001E-3</v>
      </c>
      <c r="X26" s="43">
        <v>5.7499999999999999E-3</v>
      </c>
      <c r="Y26" s="39">
        <v>1.8749999999999999E-2</v>
      </c>
      <c r="Z26" s="47">
        <v>7.8899999999999994E-3</v>
      </c>
      <c r="AA26" s="550"/>
    </row>
    <row r="27" spans="1:27" s="21" customFormat="1" ht="12.75" customHeight="1" x14ac:dyDescent="0.2">
      <c r="A27" s="782" t="s">
        <v>72</v>
      </c>
      <c r="B27" s="179">
        <v>101</v>
      </c>
      <c r="C27" s="179">
        <v>2546</v>
      </c>
      <c r="D27" s="189">
        <v>611</v>
      </c>
      <c r="E27" s="179">
        <v>14</v>
      </c>
      <c r="F27" s="179">
        <v>133</v>
      </c>
      <c r="G27" s="189">
        <v>102</v>
      </c>
      <c r="H27" s="179">
        <v>14</v>
      </c>
      <c r="I27" s="179">
        <v>132</v>
      </c>
      <c r="J27" s="189">
        <v>109</v>
      </c>
      <c r="K27" s="179">
        <v>5</v>
      </c>
      <c r="L27" s="179">
        <v>42</v>
      </c>
      <c r="M27" s="189">
        <v>30</v>
      </c>
      <c r="N27" s="872" t="s">
        <v>72</v>
      </c>
      <c r="O27" s="179">
        <v>39</v>
      </c>
      <c r="P27" s="179">
        <v>671</v>
      </c>
      <c r="Q27" s="189">
        <v>216</v>
      </c>
      <c r="R27" s="179">
        <v>7</v>
      </c>
      <c r="S27" s="179">
        <v>101</v>
      </c>
      <c r="T27" s="189">
        <v>24</v>
      </c>
      <c r="U27" s="179">
        <v>1</v>
      </c>
      <c r="V27" s="179">
        <v>85</v>
      </c>
      <c r="W27" s="189">
        <v>1</v>
      </c>
      <c r="X27" s="179">
        <v>21</v>
      </c>
      <c r="Y27" s="179">
        <v>1382</v>
      </c>
      <c r="Z27" s="222">
        <v>129</v>
      </c>
      <c r="AA27" s="399"/>
    </row>
    <row r="28" spans="1:27" s="45" customFormat="1" ht="12.75" customHeight="1" x14ac:dyDescent="0.2">
      <c r="A28" s="782"/>
      <c r="B28" s="41">
        <v>1</v>
      </c>
      <c r="C28" s="42">
        <v>1</v>
      </c>
      <c r="D28" s="42">
        <v>1</v>
      </c>
      <c r="E28" s="43">
        <v>0.13861000000000001</v>
      </c>
      <c r="F28" s="39">
        <v>5.2240000000000002E-2</v>
      </c>
      <c r="G28" s="39">
        <v>0.16694000000000001</v>
      </c>
      <c r="H28" s="43">
        <v>0.13861000000000001</v>
      </c>
      <c r="I28" s="39">
        <v>5.185E-2</v>
      </c>
      <c r="J28" s="39">
        <v>0.1784</v>
      </c>
      <c r="K28" s="43">
        <v>4.9500000000000002E-2</v>
      </c>
      <c r="L28" s="39">
        <v>1.6500000000000001E-2</v>
      </c>
      <c r="M28" s="44">
        <v>4.9099999999999998E-2</v>
      </c>
      <c r="N28" s="872"/>
      <c r="O28" s="43">
        <v>0.38613999999999998</v>
      </c>
      <c r="P28" s="39">
        <v>0.26355000000000001</v>
      </c>
      <c r="Q28" s="39">
        <v>0.35352</v>
      </c>
      <c r="R28" s="43">
        <v>6.9309999999999997E-2</v>
      </c>
      <c r="S28" s="39">
        <v>3.9669999999999997E-2</v>
      </c>
      <c r="T28" s="39">
        <v>3.9280000000000002E-2</v>
      </c>
      <c r="U28" s="43">
        <v>9.9000000000000008E-3</v>
      </c>
      <c r="V28" s="39">
        <v>3.3390000000000003E-2</v>
      </c>
      <c r="W28" s="39">
        <v>1.64E-3</v>
      </c>
      <c r="X28" s="43">
        <v>0.20791999999999999</v>
      </c>
      <c r="Y28" s="39">
        <v>0.54281000000000001</v>
      </c>
      <c r="Z28" s="47">
        <v>0.21113000000000001</v>
      </c>
      <c r="AA28" s="550"/>
    </row>
    <row r="29" spans="1:27" s="21" customFormat="1" ht="12.75" customHeight="1" x14ac:dyDescent="0.2">
      <c r="A29" s="782" t="s">
        <v>73</v>
      </c>
      <c r="B29" s="179">
        <v>987</v>
      </c>
      <c r="C29" s="179">
        <v>28892</v>
      </c>
      <c r="D29" s="189">
        <v>10903</v>
      </c>
      <c r="E29" s="179">
        <v>39</v>
      </c>
      <c r="F29" s="179">
        <v>388</v>
      </c>
      <c r="G29" s="189">
        <v>1103</v>
      </c>
      <c r="H29" s="179">
        <v>35</v>
      </c>
      <c r="I29" s="179">
        <v>445</v>
      </c>
      <c r="J29" s="189">
        <v>266</v>
      </c>
      <c r="K29" s="179">
        <v>46</v>
      </c>
      <c r="L29" s="179">
        <v>364</v>
      </c>
      <c r="M29" s="189">
        <v>488</v>
      </c>
      <c r="N29" s="872" t="s">
        <v>73</v>
      </c>
      <c r="O29" s="179">
        <v>468</v>
      </c>
      <c r="P29" s="179">
        <v>21384</v>
      </c>
      <c r="Q29" s="189">
        <v>4399</v>
      </c>
      <c r="R29" s="179">
        <v>394</v>
      </c>
      <c r="S29" s="179">
        <v>5679</v>
      </c>
      <c r="T29" s="189">
        <v>4580</v>
      </c>
      <c r="U29" s="179">
        <v>0</v>
      </c>
      <c r="V29" s="179">
        <v>0</v>
      </c>
      <c r="W29" s="189">
        <v>0</v>
      </c>
      <c r="X29" s="179">
        <v>5</v>
      </c>
      <c r="Y29" s="179">
        <v>632</v>
      </c>
      <c r="Z29" s="222">
        <v>67</v>
      </c>
      <c r="AA29" s="399"/>
    </row>
    <row r="30" spans="1:27" s="45" customFormat="1" ht="12.75" customHeight="1" x14ac:dyDescent="0.2">
      <c r="A30" s="782"/>
      <c r="B30" s="41">
        <v>1</v>
      </c>
      <c r="C30" s="42">
        <v>1</v>
      </c>
      <c r="D30" s="42">
        <v>1</v>
      </c>
      <c r="E30" s="43">
        <v>3.9510000000000003E-2</v>
      </c>
      <c r="F30" s="39">
        <v>1.3429999999999999E-2</v>
      </c>
      <c r="G30" s="39">
        <v>0.10116</v>
      </c>
      <c r="H30" s="43">
        <v>3.5459999999999998E-2</v>
      </c>
      <c r="I30" s="39">
        <v>1.54E-2</v>
      </c>
      <c r="J30" s="39">
        <v>2.4400000000000002E-2</v>
      </c>
      <c r="K30" s="43">
        <v>4.6609999999999999E-2</v>
      </c>
      <c r="L30" s="39">
        <v>1.26E-2</v>
      </c>
      <c r="M30" s="44">
        <v>4.4760000000000001E-2</v>
      </c>
      <c r="N30" s="872"/>
      <c r="O30" s="43">
        <v>0.47416000000000003</v>
      </c>
      <c r="P30" s="39">
        <v>0.74014000000000002</v>
      </c>
      <c r="Q30" s="39">
        <v>0.40347</v>
      </c>
      <c r="R30" s="43">
        <v>0.39918999999999999</v>
      </c>
      <c r="S30" s="39">
        <v>0.19656000000000001</v>
      </c>
      <c r="T30" s="39">
        <v>0.42007</v>
      </c>
      <c r="U30" s="43" t="s">
        <v>482</v>
      </c>
      <c r="V30" s="39" t="s">
        <v>482</v>
      </c>
      <c r="W30" s="39" t="s">
        <v>482</v>
      </c>
      <c r="X30" s="43">
        <v>5.0699999999999999E-3</v>
      </c>
      <c r="Y30" s="39">
        <v>2.1870000000000001E-2</v>
      </c>
      <c r="Z30" s="47">
        <v>6.1500000000000001E-3</v>
      </c>
      <c r="AA30" s="550"/>
    </row>
    <row r="31" spans="1:27" s="21" customFormat="1" ht="12.75" customHeight="1" x14ac:dyDescent="0.2">
      <c r="A31" s="782" t="s">
        <v>74</v>
      </c>
      <c r="B31" s="179">
        <v>575</v>
      </c>
      <c r="C31" s="179">
        <v>24580</v>
      </c>
      <c r="D31" s="189">
        <v>5835</v>
      </c>
      <c r="E31" s="179">
        <v>24</v>
      </c>
      <c r="F31" s="179">
        <v>284</v>
      </c>
      <c r="G31" s="189">
        <v>235</v>
      </c>
      <c r="H31" s="179">
        <v>5</v>
      </c>
      <c r="I31" s="179">
        <v>97</v>
      </c>
      <c r="J31" s="189">
        <v>78</v>
      </c>
      <c r="K31" s="179">
        <v>13</v>
      </c>
      <c r="L31" s="179">
        <v>155</v>
      </c>
      <c r="M31" s="189">
        <v>75</v>
      </c>
      <c r="N31" s="872" t="s">
        <v>74</v>
      </c>
      <c r="O31" s="179">
        <v>336</v>
      </c>
      <c r="P31" s="179">
        <v>19784</v>
      </c>
      <c r="Q31" s="189">
        <v>4281</v>
      </c>
      <c r="R31" s="179">
        <v>191</v>
      </c>
      <c r="S31" s="179">
        <v>3978</v>
      </c>
      <c r="T31" s="189">
        <v>1107</v>
      </c>
      <c r="U31" s="179">
        <v>0</v>
      </c>
      <c r="V31" s="179">
        <v>0</v>
      </c>
      <c r="W31" s="189">
        <v>0</v>
      </c>
      <c r="X31" s="179">
        <v>6</v>
      </c>
      <c r="Y31" s="179">
        <v>282</v>
      </c>
      <c r="Z31" s="222">
        <v>59</v>
      </c>
      <c r="AA31" s="399"/>
    </row>
    <row r="32" spans="1:27" s="45" customFormat="1" ht="12.75" customHeight="1" x14ac:dyDescent="0.2">
      <c r="A32" s="782"/>
      <c r="B32" s="41">
        <v>1</v>
      </c>
      <c r="C32" s="42">
        <v>1</v>
      </c>
      <c r="D32" s="42">
        <v>1</v>
      </c>
      <c r="E32" s="43">
        <v>4.1739999999999999E-2</v>
      </c>
      <c r="F32" s="39">
        <v>1.155E-2</v>
      </c>
      <c r="G32" s="39">
        <v>4.027E-2</v>
      </c>
      <c r="H32" s="43">
        <v>8.6999999999999994E-3</v>
      </c>
      <c r="I32" s="39">
        <v>3.9500000000000004E-3</v>
      </c>
      <c r="J32" s="39">
        <v>1.337E-2</v>
      </c>
      <c r="K32" s="43">
        <v>2.2610000000000002E-2</v>
      </c>
      <c r="L32" s="39">
        <v>6.3099999999999996E-3</v>
      </c>
      <c r="M32" s="44">
        <v>1.285E-2</v>
      </c>
      <c r="N32" s="872"/>
      <c r="O32" s="43">
        <v>0.58435000000000004</v>
      </c>
      <c r="P32" s="39">
        <v>0.80488000000000004</v>
      </c>
      <c r="Q32" s="39">
        <v>0.73368</v>
      </c>
      <c r="R32" s="43">
        <v>0.33217000000000002</v>
      </c>
      <c r="S32" s="39">
        <v>0.16184000000000001</v>
      </c>
      <c r="T32" s="39">
        <v>0.18972</v>
      </c>
      <c r="U32" s="43" t="s">
        <v>482</v>
      </c>
      <c r="V32" s="39" t="s">
        <v>482</v>
      </c>
      <c r="W32" s="39" t="s">
        <v>482</v>
      </c>
      <c r="X32" s="43">
        <v>1.043E-2</v>
      </c>
      <c r="Y32" s="39">
        <v>1.1469999999999999E-2</v>
      </c>
      <c r="Z32" s="47">
        <v>1.0109999999999999E-2</v>
      </c>
      <c r="AA32" s="550"/>
    </row>
    <row r="33" spans="1:27" s="21" customFormat="1" ht="12.75" customHeight="1" x14ac:dyDescent="0.2">
      <c r="A33" s="782" t="s">
        <v>75</v>
      </c>
      <c r="B33" s="179">
        <v>1024</v>
      </c>
      <c r="C33" s="179">
        <v>35315</v>
      </c>
      <c r="D33" s="189">
        <v>8200</v>
      </c>
      <c r="E33" s="179">
        <v>105</v>
      </c>
      <c r="F33" s="179">
        <v>1015</v>
      </c>
      <c r="G33" s="189">
        <v>530</v>
      </c>
      <c r="H33" s="179">
        <v>42</v>
      </c>
      <c r="I33" s="179">
        <v>665</v>
      </c>
      <c r="J33" s="189">
        <v>344</v>
      </c>
      <c r="K33" s="179">
        <v>79</v>
      </c>
      <c r="L33" s="179">
        <v>1192</v>
      </c>
      <c r="M33" s="189">
        <v>605</v>
      </c>
      <c r="N33" s="872" t="s">
        <v>75</v>
      </c>
      <c r="O33" s="179">
        <v>584</v>
      </c>
      <c r="P33" s="179">
        <v>27052</v>
      </c>
      <c r="Q33" s="189">
        <v>5431</v>
      </c>
      <c r="R33" s="179">
        <v>201</v>
      </c>
      <c r="S33" s="179">
        <v>3380</v>
      </c>
      <c r="T33" s="189">
        <v>1181</v>
      </c>
      <c r="U33" s="179">
        <v>4</v>
      </c>
      <c r="V33" s="179">
        <v>1816</v>
      </c>
      <c r="W33" s="189">
        <v>55</v>
      </c>
      <c r="X33" s="179">
        <v>9</v>
      </c>
      <c r="Y33" s="179">
        <v>195</v>
      </c>
      <c r="Z33" s="222">
        <v>54</v>
      </c>
      <c r="AA33" s="399"/>
    </row>
    <row r="34" spans="1:27" s="45" customFormat="1" ht="12.75" customHeight="1" x14ac:dyDescent="0.2">
      <c r="A34" s="782"/>
      <c r="B34" s="41">
        <v>1</v>
      </c>
      <c r="C34" s="42">
        <v>1</v>
      </c>
      <c r="D34" s="42">
        <v>1</v>
      </c>
      <c r="E34" s="43">
        <v>0.10254000000000001</v>
      </c>
      <c r="F34" s="39">
        <v>2.8740000000000002E-2</v>
      </c>
      <c r="G34" s="39">
        <v>6.4630000000000007E-2</v>
      </c>
      <c r="H34" s="43">
        <v>4.1020000000000001E-2</v>
      </c>
      <c r="I34" s="39">
        <v>1.883E-2</v>
      </c>
      <c r="J34" s="39">
        <v>4.1950000000000001E-2</v>
      </c>
      <c r="K34" s="43">
        <v>7.7149999999999996E-2</v>
      </c>
      <c r="L34" s="39">
        <v>3.3750000000000002E-2</v>
      </c>
      <c r="M34" s="44">
        <v>7.3779999999999998E-2</v>
      </c>
      <c r="N34" s="872"/>
      <c r="O34" s="43">
        <v>0.57030999999999998</v>
      </c>
      <c r="P34" s="39">
        <v>0.76602000000000003</v>
      </c>
      <c r="Q34" s="39">
        <v>0.66232000000000002</v>
      </c>
      <c r="R34" s="43">
        <v>0.19628999999999999</v>
      </c>
      <c r="S34" s="39">
        <v>9.5710000000000003E-2</v>
      </c>
      <c r="T34" s="39">
        <v>0.14402000000000001</v>
      </c>
      <c r="U34" s="43">
        <v>3.9100000000000003E-3</v>
      </c>
      <c r="V34" s="39">
        <v>5.142E-2</v>
      </c>
      <c r="W34" s="39">
        <v>6.7099999999999998E-3</v>
      </c>
      <c r="X34" s="43">
        <v>8.7899999999999992E-3</v>
      </c>
      <c r="Y34" s="39">
        <v>5.5199999999999997E-3</v>
      </c>
      <c r="Z34" s="47">
        <v>6.5900000000000004E-3</v>
      </c>
      <c r="AA34" s="550"/>
    </row>
    <row r="35" spans="1:27" s="21" customFormat="1" ht="12.75" customHeight="1" x14ac:dyDescent="0.2">
      <c r="A35" s="783" t="s">
        <v>76</v>
      </c>
      <c r="B35" s="179">
        <v>300</v>
      </c>
      <c r="C35" s="179">
        <v>16337</v>
      </c>
      <c r="D35" s="189">
        <v>3070</v>
      </c>
      <c r="E35" s="179">
        <v>36</v>
      </c>
      <c r="F35" s="179">
        <v>329</v>
      </c>
      <c r="G35" s="189">
        <v>493</v>
      </c>
      <c r="H35" s="179">
        <v>2</v>
      </c>
      <c r="I35" s="179">
        <v>16</v>
      </c>
      <c r="J35" s="189">
        <v>16</v>
      </c>
      <c r="K35" s="179">
        <v>8</v>
      </c>
      <c r="L35" s="179">
        <v>50</v>
      </c>
      <c r="M35" s="189">
        <v>202</v>
      </c>
      <c r="N35" s="868" t="s">
        <v>76</v>
      </c>
      <c r="O35" s="179">
        <v>125</v>
      </c>
      <c r="P35" s="179">
        <v>10843</v>
      </c>
      <c r="Q35" s="189">
        <v>1719</v>
      </c>
      <c r="R35" s="179">
        <v>120</v>
      </c>
      <c r="S35" s="179">
        <v>3547</v>
      </c>
      <c r="T35" s="189">
        <v>537</v>
      </c>
      <c r="U35" s="179">
        <v>7</v>
      </c>
      <c r="V35" s="179">
        <v>1500</v>
      </c>
      <c r="W35" s="189">
        <v>85</v>
      </c>
      <c r="X35" s="179">
        <v>2</v>
      </c>
      <c r="Y35" s="179">
        <v>52</v>
      </c>
      <c r="Z35" s="222">
        <v>18</v>
      </c>
      <c r="AA35" s="399"/>
    </row>
    <row r="36" spans="1:27" s="45" customFormat="1" ht="12.75" customHeight="1" x14ac:dyDescent="0.2">
      <c r="A36" s="784"/>
      <c r="B36" s="231">
        <v>1</v>
      </c>
      <c r="C36" s="231">
        <v>1</v>
      </c>
      <c r="D36" s="231">
        <v>1</v>
      </c>
      <c r="E36" s="232">
        <v>0.12</v>
      </c>
      <c r="F36" s="233">
        <v>2.0140000000000002E-2</v>
      </c>
      <c r="G36" s="233">
        <v>0.16059000000000001</v>
      </c>
      <c r="H36" s="232">
        <v>6.6699999999999997E-3</v>
      </c>
      <c r="I36" s="233">
        <v>9.7999999999999997E-4</v>
      </c>
      <c r="J36" s="233">
        <v>5.2100000000000002E-3</v>
      </c>
      <c r="K36" s="232">
        <v>2.6669999999999999E-2</v>
      </c>
      <c r="L36" s="233">
        <v>3.0599999999999998E-3</v>
      </c>
      <c r="M36" s="234">
        <v>6.5799999999999997E-2</v>
      </c>
      <c r="N36" s="869"/>
      <c r="O36" s="233">
        <v>0.41666999999999998</v>
      </c>
      <c r="P36" s="233">
        <v>0.66371000000000002</v>
      </c>
      <c r="Q36" s="233">
        <v>0.55993000000000004</v>
      </c>
      <c r="R36" s="232">
        <v>0.4</v>
      </c>
      <c r="S36" s="233">
        <v>0.21711</v>
      </c>
      <c r="T36" s="233">
        <v>0.17491999999999999</v>
      </c>
      <c r="U36" s="232">
        <v>2.333E-2</v>
      </c>
      <c r="V36" s="233">
        <v>9.1819999999999999E-2</v>
      </c>
      <c r="W36" s="233">
        <v>2.7689999999999999E-2</v>
      </c>
      <c r="X36" s="232">
        <v>6.6699999999999997E-3</v>
      </c>
      <c r="Y36" s="233">
        <v>3.1800000000000001E-3</v>
      </c>
      <c r="Z36" s="243">
        <v>5.8599999999999998E-3</v>
      </c>
      <c r="AA36" s="550"/>
    </row>
    <row r="37" spans="1:27" s="24" customFormat="1" ht="12.75" customHeight="1" x14ac:dyDescent="0.2">
      <c r="A37" s="833" t="s">
        <v>85</v>
      </c>
      <c r="B37" s="178">
        <v>39897</v>
      </c>
      <c r="C37" s="178">
        <v>1340288</v>
      </c>
      <c r="D37" s="235">
        <v>359410</v>
      </c>
      <c r="E37" s="178">
        <v>2659</v>
      </c>
      <c r="F37" s="178">
        <v>28877</v>
      </c>
      <c r="G37" s="235">
        <v>31891</v>
      </c>
      <c r="H37" s="178">
        <v>1985</v>
      </c>
      <c r="I37" s="178">
        <v>29428</v>
      </c>
      <c r="J37" s="235">
        <v>18352</v>
      </c>
      <c r="K37" s="178">
        <v>4111</v>
      </c>
      <c r="L37" s="178">
        <v>51723</v>
      </c>
      <c r="M37" s="235">
        <v>39661</v>
      </c>
      <c r="N37" s="870" t="s">
        <v>85</v>
      </c>
      <c r="O37" s="178">
        <v>22304</v>
      </c>
      <c r="P37" s="178">
        <v>938930</v>
      </c>
      <c r="Q37" s="235">
        <v>208530</v>
      </c>
      <c r="R37" s="178">
        <v>8154</v>
      </c>
      <c r="S37" s="178">
        <v>176255</v>
      </c>
      <c r="T37" s="235">
        <v>53289</v>
      </c>
      <c r="U37" s="178">
        <v>317</v>
      </c>
      <c r="V37" s="178">
        <v>92781</v>
      </c>
      <c r="W37" s="235">
        <v>4331</v>
      </c>
      <c r="X37" s="178">
        <v>367</v>
      </c>
      <c r="Y37" s="178">
        <v>22294</v>
      </c>
      <c r="Z37" s="226">
        <v>3356</v>
      </c>
      <c r="AA37" s="539"/>
    </row>
    <row r="38" spans="1:27" s="46" customFormat="1" ht="12.75" customHeight="1" thickBot="1" x14ac:dyDescent="0.25">
      <c r="A38" s="834"/>
      <c r="B38" s="238">
        <v>1</v>
      </c>
      <c r="C38" s="239">
        <v>1</v>
      </c>
      <c r="D38" s="239">
        <v>1</v>
      </c>
      <c r="E38" s="240">
        <v>6.6650000000000001E-2</v>
      </c>
      <c r="F38" s="241">
        <v>2.155E-2</v>
      </c>
      <c r="G38" s="241">
        <v>8.8730000000000003E-2</v>
      </c>
      <c r="H38" s="240">
        <v>4.9750000000000003E-2</v>
      </c>
      <c r="I38" s="241">
        <v>2.196E-2</v>
      </c>
      <c r="J38" s="241">
        <v>5.1060000000000001E-2</v>
      </c>
      <c r="K38" s="240">
        <v>0.10304000000000001</v>
      </c>
      <c r="L38" s="241">
        <v>3.8589999999999999E-2</v>
      </c>
      <c r="M38" s="396">
        <v>0.11035</v>
      </c>
      <c r="N38" s="871"/>
      <c r="O38" s="240">
        <v>0.55903999999999998</v>
      </c>
      <c r="P38" s="241">
        <v>0.70054000000000005</v>
      </c>
      <c r="Q38" s="241">
        <v>0.58020000000000005</v>
      </c>
      <c r="R38" s="240">
        <v>0.20438000000000001</v>
      </c>
      <c r="S38" s="241">
        <v>0.13150999999999999</v>
      </c>
      <c r="T38" s="241">
        <v>0.14827000000000001</v>
      </c>
      <c r="U38" s="240">
        <v>7.9500000000000005E-3</v>
      </c>
      <c r="V38" s="241">
        <v>6.9220000000000004E-2</v>
      </c>
      <c r="W38" s="241">
        <v>1.205E-2</v>
      </c>
      <c r="X38" s="240">
        <v>9.1999999999999998E-3</v>
      </c>
      <c r="Y38" s="241">
        <v>1.6629999999999999E-2</v>
      </c>
      <c r="Z38" s="244">
        <v>9.3399999999999993E-3</v>
      </c>
      <c r="AA38" s="551"/>
    </row>
    <row r="39" spans="1:27" s="397" customFormat="1" x14ac:dyDescent="0.2">
      <c r="A39" s="548"/>
      <c r="E39" s="548"/>
      <c r="F39" s="548"/>
      <c r="G39" s="548"/>
      <c r="H39" s="548"/>
      <c r="I39" s="548"/>
      <c r="J39" s="548"/>
      <c r="K39" s="548"/>
      <c r="L39" s="548"/>
      <c r="M39" s="548"/>
      <c r="N39" s="407"/>
    </row>
    <row r="40" spans="1:27" s="526" customFormat="1" ht="11.25" x14ac:dyDescent="0.2">
      <c r="A40" s="526" t="str">
        <f>"Anmerkungen. Datengrundlage: Volkshochschul-Statistik "&amp;Hilfswerte!B1&amp;"; Basis: "&amp;Tabelle1!$C$36&amp;" vhs."</f>
        <v>Anmerkungen. Datengrundlage: Volkshochschul-Statistik 2024; Basis: 821 vhs.</v>
      </c>
      <c r="N40" s="526" t="str">
        <f>"Anmerkungen. Datengrundlage: Volkshochschul-Statistik "&amp;Hilfswerte!B1&amp;"; Basis: "&amp;Tabelle1!$C$36&amp;" vhs."</f>
        <v>Anmerkungen. Datengrundlage: Volkshochschul-Statistik 2024; Basis: 821 vhs.</v>
      </c>
    </row>
    <row r="41" spans="1:27" s="526" customFormat="1" ht="11.25" x14ac:dyDescent="0.2"/>
    <row r="42" spans="1:27" s="397" customFormat="1" x14ac:dyDescent="0.2">
      <c r="A42" s="534" t="str">
        <f>Tabelle1!$A$41</f>
        <v>Datengrundlage: Deutsches Institut für Erwachsenenbildung DIE (2025). „Basisdaten Volkshochschul-Statistik (seit 2018)“</v>
      </c>
      <c r="B42" s="536"/>
      <c r="C42" s="536"/>
      <c r="D42" s="536"/>
      <c r="E42" s="536"/>
      <c r="F42" s="536"/>
      <c r="G42" s="536"/>
      <c r="H42" s="536"/>
      <c r="N42" s="534" t="str">
        <f>Tabelle1!$A$41</f>
        <v>Datengrundlage: Deutsches Institut für Erwachsenenbildung DIE (2025). „Basisdaten Volkshochschul-Statistik (seit 2018)“</v>
      </c>
      <c r="O42" s="536"/>
      <c r="P42" s="536"/>
      <c r="Q42" s="536"/>
      <c r="R42" s="536"/>
      <c r="S42" s="536"/>
      <c r="T42" s="536"/>
      <c r="U42" s="536"/>
    </row>
    <row r="43" spans="1:27" s="397" customFormat="1" x14ac:dyDescent="0.2">
      <c r="A43" s="534" t="str">
        <f>Tabelle1!$A$42</f>
        <v xml:space="preserve">(ZA6276; Version 2.0.0) [Data set]. GESIS, Köln. </v>
      </c>
      <c r="B43" s="532"/>
      <c r="C43" s="532"/>
      <c r="D43" s="532"/>
      <c r="E43" s="762" t="s">
        <v>473</v>
      </c>
      <c r="F43" s="762"/>
      <c r="G43" s="762"/>
      <c r="H43" s="532"/>
      <c r="N43" s="534" t="str">
        <f>Tabelle1!$A$42</f>
        <v xml:space="preserve">(ZA6276; Version 2.0.0) [Data set]. GESIS, Köln. </v>
      </c>
      <c r="O43" s="532"/>
      <c r="P43" s="532"/>
      <c r="Q43" s="532"/>
      <c r="R43" s="762" t="s">
        <v>473</v>
      </c>
      <c r="S43" s="762"/>
      <c r="T43" s="762"/>
      <c r="U43" s="532"/>
    </row>
    <row r="44" spans="1:27" s="397" customFormat="1" x14ac:dyDescent="0.2">
      <c r="A44" s="536"/>
      <c r="B44" s="536"/>
      <c r="C44" s="536"/>
      <c r="D44" s="536"/>
      <c r="E44" s="536"/>
      <c r="F44" s="536"/>
      <c r="G44" s="536"/>
      <c r="H44" s="536"/>
      <c r="N44" s="536"/>
      <c r="O44" s="536"/>
      <c r="P44" s="536"/>
      <c r="Q44" s="536"/>
      <c r="R44" s="536"/>
      <c r="S44" s="536"/>
      <c r="T44" s="536"/>
      <c r="U44" s="536"/>
    </row>
    <row r="45" spans="1:27" s="397" customFormat="1" x14ac:dyDescent="0.2">
      <c r="A45" s="666" t="str">
        <f>Tabelle1!$A$44</f>
        <v>Die Tabellen stehen unter der Lizenz CC BY-SA DEED 4.0.</v>
      </c>
      <c r="B45" s="536"/>
      <c r="C45" s="536"/>
      <c r="D45" s="536"/>
      <c r="E45" s="536"/>
      <c r="F45" s="536"/>
      <c r="G45" s="536"/>
      <c r="H45" s="536"/>
      <c r="N45" s="666" t="str">
        <f>Tabelle1!$A$44</f>
        <v>Die Tabellen stehen unter der Lizenz CC BY-SA DEED 4.0.</v>
      </c>
      <c r="O45" s="536"/>
      <c r="P45" s="536"/>
      <c r="Q45" s="536"/>
      <c r="R45" s="536"/>
      <c r="S45" s="536"/>
      <c r="T45" s="536"/>
      <c r="U45" s="536"/>
    </row>
    <row r="46" spans="1:27" s="49" customFormat="1" ht="44.25" x14ac:dyDescent="0.55000000000000004">
      <c r="A46" s="48"/>
      <c r="AA46" s="552"/>
    </row>
    <row r="49" ht="26.25" customHeight="1" x14ac:dyDescent="0.2"/>
  </sheetData>
  <mergeCells count="51">
    <mergeCell ref="E43:G43"/>
    <mergeCell ref="R43:T43"/>
    <mergeCell ref="A1:M1"/>
    <mergeCell ref="N1:Z1"/>
    <mergeCell ref="A2:A4"/>
    <mergeCell ref="B2:D3"/>
    <mergeCell ref="E2:M2"/>
    <mergeCell ref="N2:N4"/>
    <mergeCell ref="O2:Z2"/>
    <mergeCell ref="E3:G3"/>
    <mergeCell ref="H3:J3"/>
    <mergeCell ref="K3:M3"/>
    <mergeCell ref="AB3:AF11"/>
    <mergeCell ref="A5:A6"/>
    <mergeCell ref="N5:N6"/>
    <mergeCell ref="A7:A8"/>
    <mergeCell ref="N7:N8"/>
    <mergeCell ref="A9:A10"/>
    <mergeCell ref="X3:Z3"/>
    <mergeCell ref="A15:A16"/>
    <mergeCell ref="N15:N16"/>
    <mergeCell ref="O3:Q3"/>
    <mergeCell ref="R3:T3"/>
    <mergeCell ref="U3:W3"/>
    <mergeCell ref="N9:N10"/>
    <mergeCell ref="A11:A12"/>
    <mergeCell ref="N11:N12"/>
    <mergeCell ref="A13:A14"/>
    <mergeCell ref="N13:N14"/>
    <mergeCell ref="A17:A18"/>
    <mergeCell ref="N17:N18"/>
    <mergeCell ref="A19:A20"/>
    <mergeCell ref="N19:N20"/>
    <mergeCell ref="A21:A22"/>
    <mergeCell ref="N21:N22"/>
    <mergeCell ref="A23:A24"/>
    <mergeCell ref="N23:N24"/>
    <mergeCell ref="A25:A26"/>
    <mergeCell ref="N25:N26"/>
    <mergeCell ref="A27:A28"/>
    <mergeCell ref="N27:N28"/>
    <mergeCell ref="A35:A36"/>
    <mergeCell ref="N35:N36"/>
    <mergeCell ref="A37:A38"/>
    <mergeCell ref="N37:N38"/>
    <mergeCell ref="A29:A30"/>
    <mergeCell ref="N29:N30"/>
    <mergeCell ref="A31:A32"/>
    <mergeCell ref="N31:N32"/>
    <mergeCell ref="A33:A34"/>
    <mergeCell ref="N33:N34"/>
  </mergeCells>
  <conditionalFormatting sqref="A6">
    <cfRule type="cellIs" dxfId="414" priority="409" stopIfTrue="1" operator="equal">
      <formula>1</formula>
    </cfRule>
    <cfRule type="cellIs" dxfId="413" priority="410" stopIfTrue="1" operator="lessThan">
      <formula>0.0005</formula>
    </cfRule>
  </conditionalFormatting>
  <conditionalFormatting sqref="A8 A10 A12 A14 A16 A18 A20 A22 A24 A26 A28 A30 A32 A34 A36">
    <cfRule type="cellIs" dxfId="412" priority="415" stopIfTrue="1" operator="equal">
      <formula>1</formula>
    </cfRule>
    <cfRule type="cellIs" dxfId="411" priority="416" stopIfTrue="1" operator="lessThan">
      <formula>0.0005</formula>
    </cfRule>
  </conditionalFormatting>
  <conditionalFormatting sqref="A5:Z5">
    <cfRule type="cellIs" dxfId="410" priority="139" stopIfTrue="1" operator="equal">
      <formula>0</formula>
    </cfRule>
  </conditionalFormatting>
  <conditionalFormatting sqref="A9:Z9">
    <cfRule type="cellIs" dxfId="409" priority="127" stopIfTrue="1" operator="equal">
      <formula>0</formula>
    </cfRule>
  </conditionalFormatting>
  <conditionalFormatting sqref="A11:Z11">
    <cfRule type="cellIs" dxfId="408" priority="118" stopIfTrue="1" operator="equal">
      <formula>0</formula>
    </cfRule>
  </conditionalFormatting>
  <conditionalFormatting sqref="A13:Z13">
    <cfRule type="cellIs" dxfId="407" priority="109" stopIfTrue="1" operator="equal">
      <formula>0</formula>
    </cfRule>
  </conditionalFormatting>
  <conditionalFormatting sqref="A15:Z15">
    <cfRule type="cellIs" dxfId="406" priority="100" stopIfTrue="1" operator="equal">
      <formula>0</formula>
    </cfRule>
  </conditionalFormatting>
  <conditionalFormatting sqref="A17:Z17">
    <cfRule type="cellIs" dxfId="405" priority="91" stopIfTrue="1" operator="equal">
      <formula>0</formula>
    </cfRule>
  </conditionalFormatting>
  <conditionalFormatting sqref="A19:Z19">
    <cfRule type="cellIs" dxfId="404" priority="82" stopIfTrue="1" operator="equal">
      <formula>0</formula>
    </cfRule>
  </conditionalFormatting>
  <conditionalFormatting sqref="A21:Z21">
    <cfRule type="cellIs" dxfId="403" priority="73" stopIfTrue="1" operator="equal">
      <formula>0</formula>
    </cfRule>
  </conditionalFormatting>
  <conditionalFormatting sqref="A23:Z23">
    <cfRule type="cellIs" dxfId="402" priority="64" stopIfTrue="1" operator="equal">
      <formula>0</formula>
    </cfRule>
  </conditionalFormatting>
  <conditionalFormatting sqref="A25:Z25">
    <cfRule type="cellIs" dxfId="401" priority="55" stopIfTrue="1" operator="equal">
      <formula>0</formula>
    </cfRule>
  </conditionalFormatting>
  <conditionalFormatting sqref="A27:Z27">
    <cfRule type="cellIs" dxfId="400" priority="46" stopIfTrue="1" operator="equal">
      <formula>0</formula>
    </cfRule>
  </conditionalFormatting>
  <conditionalFormatting sqref="A29:Z29">
    <cfRule type="cellIs" dxfId="399" priority="37" stopIfTrue="1" operator="equal">
      <formula>0</formula>
    </cfRule>
  </conditionalFormatting>
  <conditionalFormatting sqref="A31:Z31">
    <cfRule type="cellIs" dxfId="398" priority="28" stopIfTrue="1" operator="equal">
      <formula>0</formula>
    </cfRule>
  </conditionalFormatting>
  <conditionalFormatting sqref="A33:Z33">
    <cfRule type="cellIs" dxfId="397" priority="19" stopIfTrue="1" operator="equal">
      <formula>0</formula>
    </cfRule>
  </conditionalFormatting>
  <conditionalFormatting sqref="A35:Z35">
    <cfRule type="cellIs" dxfId="396" priority="10" stopIfTrue="1" operator="equal">
      <formula>0</formula>
    </cfRule>
  </conditionalFormatting>
  <conditionalFormatting sqref="B7:M7">
    <cfRule type="cellIs" dxfId="395" priority="385" stopIfTrue="1" operator="equal">
      <formula>0</formula>
    </cfRule>
  </conditionalFormatting>
  <conditionalFormatting sqref="B37:M37">
    <cfRule type="cellIs" dxfId="394" priority="205" stopIfTrue="1" operator="equal">
      <formula>0</formula>
    </cfRule>
  </conditionalFormatting>
  <conditionalFormatting sqref="N6 N8 N10 N12 N14 N16 N18 N20 N22 N24 N26 N28 N30 N32 N34 N36">
    <cfRule type="cellIs" dxfId="393" priority="412" stopIfTrue="1" operator="equal">
      <formula>1</formula>
    </cfRule>
    <cfRule type="cellIs" dxfId="392" priority="413" stopIfTrue="1" operator="lessThan">
      <formula>0.0005</formula>
    </cfRule>
  </conditionalFormatting>
  <conditionalFormatting sqref="O7:Z7">
    <cfRule type="cellIs" dxfId="391" priority="136" stopIfTrue="1" operator="equal">
      <formula>0</formula>
    </cfRule>
  </conditionalFormatting>
  <conditionalFormatting sqref="O37:Z37">
    <cfRule type="cellIs" dxfId="390" priority="1" stopIfTrue="1" operator="equal">
      <formula>0</formula>
    </cfRule>
  </conditionalFormatting>
  <hyperlinks>
    <hyperlink ref="A45" r:id="rId1" display="Publikation und Tabellen stehen unter der Lizenz CC BY-SA DEED 4.0." xr:uid="{3420A73B-8643-4650-BB79-E95B3BD96AF4}"/>
    <hyperlink ref="N45" r:id="rId2" display="Publikation und Tabellen stehen unter der Lizenz CC BY-SA DEED 4.0." xr:uid="{684660AB-F470-4A16-8AE8-E9A3E1E23130}"/>
    <hyperlink ref="E43" r:id="rId3" xr:uid="{A4131D44-2EE8-481A-B2CD-B203350C358F}"/>
    <hyperlink ref="E43:G43" r:id="rId4" display="http://dx.doi.org/10.4232/1.14582 " xr:uid="{61ED9DF3-AA7E-4BC1-9D2F-45C009DFB5FB}"/>
    <hyperlink ref="R43" r:id="rId5" xr:uid="{40CC64D3-C434-4A92-A053-6CDF0B02E2B0}"/>
    <hyperlink ref="R43:T43" r:id="rId6" display="http://dx.doi.org/10.4232/1.14582 " xr:uid="{423A1CCD-B76B-4284-81BE-2CCF25393564}"/>
  </hyperlinks>
  <pageMargins left="0.78740157480314965" right="0.78740157480314965" top="0.98425196850393704" bottom="0.98425196850393704" header="0.51181102362204722" footer="0.51181102362204722"/>
  <pageSetup paperSize="9" scale="78" orientation="portrait" r:id="rId7"/>
  <headerFooter scaleWithDoc="0" alignWithMargins="0"/>
  <colBreaks count="1" manualBreakCount="1">
    <brk id="13" max="44" man="1"/>
  </colBreaks>
  <legacyDrawingHF r:id="rId8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7DBCC5-0CC5-42ED-AFA5-040909911640}">
  <dimension ref="A1:AF49"/>
  <sheetViews>
    <sheetView view="pageBreakPreview" zoomScaleNormal="100" zoomScaleSheetLayoutView="100" workbookViewId="0">
      <selection sqref="A1:M1"/>
    </sheetView>
  </sheetViews>
  <sheetFormatPr baseColWidth="10" defaultRowHeight="12.75" x14ac:dyDescent="0.2"/>
  <cols>
    <col min="1" max="1" width="13.5703125" style="20" customWidth="1"/>
    <col min="2" max="2" width="6.42578125" style="20" customWidth="1"/>
    <col min="3" max="3" width="7.5703125" style="20" customWidth="1"/>
    <col min="4" max="4" width="7.42578125" style="20" customWidth="1"/>
    <col min="5" max="5" width="6.28515625" style="20" customWidth="1"/>
    <col min="6" max="6" width="7.140625" style="20" customWidth="1"/>
    <col min="7" max="7" width="7.7109375" style="20" customWidth="1"/>
    <col min="8" max="8" width="6.5703125" style="20" customWidth="1"/>
    <col min="9" max="9" width="7.85546875" style="20" customWidth="1"/>
    <col min="10" max="10" width="8" style="20" customWidth="1"/>
    <col min="11" max="11" width="6.5703125" style="20" customWidth="1"/>
    <col min="12" max="12" width="7.85546875" style="20" customWidth="1"/>
    <col min="13" max="13" width="8" style="20" customWidth="1"/>
    <col min="14" max="14" width="14.42578125" style="20" customWidth="1"/>
    <col min="15" max="15" width="6.5703125" style="20" customWidth="1"/>
    <col min="16" max="16" width="7.85546875" style="20" customWidth="1"/>
    <col min="17" max="17" width="8" style="20" customWidth="1"/>
    <col min="18" max="18" width="6.5703125" style="20" customWidth="1"/>
    <col min="19" max="19" width="7.85546875" style="20" customWidth="1"/>
    <col min="20" max="20" width="8" style="20" customWidth="1"/>
    <col min="21" max="21" width="6.5703125" style="20" customWidth="1"/>
    <col min="22" max="22" width="7.85546875" style="20" customWidth="1"/>
    <col min="23" max="26" width="8" style="20" customWidth="1"/>
    <col min="27" max="27" width="2.7109375" style="397" customWidth="1"/>
    <col min="28" max="28" width="8.7109375" style="20" customWidth="1"/>
    <col min="29" max="29" width="8" style="20" customWidth="1"/>
    <col min="30" max="16384" width="11.42578125" style="20"/>
  </cols>
  <sheetData>
    <row r="1" spans="1:32" s="19" customFormat="1" ht="54.75" customHeight="1" thickBot="1" x14ac:dyDescent="0.25">
      <c r="A1" s="785" t="str">
        <f>"Tabelle 8.4.1: Kurse, Unterrichtsstunden und Belegungen nach Ländern und Programmbereichen " &amp;Hilfswerte!B1&amp; " - reine Online-Kurse unter Veranstaltungen mit digitalen Lerninhalten"</f>
        <v>Tabelle 8.4.1: Kurse, Unterrichtsstunden und Belegungen nach Ländern und Programmbereichen 2024 - reine Online-Kurse unter Veranstaltungen mit digitalen Lerninhalten</v>
      </c>
      <c r="B1" s="785"/>
      <c r="C1" s="785"/>
      <c r="D1" s="785"/>
      <c r="E1" s="785"/>
      <c r="F1" s="785"/>
      <c r="G1" s="785"/>
      <c r="H1" s="785"/>
      <c r="I1" s="785"/>
      <c r="J1" s="785"/>
      <c r="K1" s="785"/>
      <c r="L1" s="785"/>
      <c r="M1" s="785"/>
      <c r="N1" s="785" t="str">
        <f>"noch Tabelle 8.4.1: Kurse, Unterrichtsstunden und Belegungen nach Ländern und Programmbereichen " &amp;Hilfswerte!O1&amp; " - reine Online-Kurse unter Veranstaltungen mit digitalen Lerninhalten"</f>
        <v>noch Tabelle 8.4.1: Kurse, Unterrichtsstunden und Belegungen nach Ländern und Programmbereichen  - reine Online-Kurse unter Veranstaltungen mit digitalen Lerninhalten</v>
      </c>
      <c r="O1" s="785"/>
      <c r="P1" s="785"/>
      <c r="Q1" s="785"/>
      <c r="R1" s="785"/>
      <c r="S1" s="785"/>
      <c r="T1" s="785"/>
      <c r="U1" s="785"/>
      <c r="V1" s="785"/>
      <c r="W1" s="785"/>
      <c r="X1" s="785"/>
      <c r="Y1" s="785"/>
      <c r="Z1" s="785"/>
      <c r="AA1" s="406"/>
      <c r="AB1" s="35"/>
      <c r="AC1" s="35"/>
    </row>
    <row r="2" spans="1:32" s="19" customFormat="1" ht="14.25" customHeight="1" x14ac:dyDescent="0.2">
      <c r="A2" s="801" t="s">
        <v>12</v>
      </c>
      <c r="B2" s="795" t="s">
        <v>450</v>
      </c>
      <c r="C2" s="796"/>
      <c r="D2" s="796"/>
      <c r="E2" s="859" t="s">
        <v>54</v>
      </c>
      <c r="F2" s="793"/>
      <c r="G2" s="793"/>
      <c r="H2" s="793"/>
      <c r="I2" s="793"/>
      <c r="J2" s="793"/>
      <c r="K2" s="793"/>
      <c r="L2" s="793"/>
      <c r="M2" s="862"/>
      <c r="N2" s="874" t="s">
        <v>12</v>
      </c>
      <c r="O2" s="795" t="s">
        <v>54</v>
      </c>
      <c r="P2" s="796"/>
      <c r="Q2" s="796"/>
      <c r="R2" s="796"/>
      <c r="S2" s="796"/>
      <c r="T2" s="796"/>
      <c r="U2" s="796"/>
      <c r="V2" s="796"/>
      <c r="W2" s="796"/>
      <c r="X2" s="796"/>
      <c r="Y2" s="796"/>
      <c r="Z2" s="863"/>
      <c r="AA2" s="537"/>
    </row>
    <row r="3" spans="1:32" s="40" customFormat="1" ht="39.75" customHeight="1" x14ac:dyDescent="0.2">
      <c r="A3" s="802"/>
      <c r="B3" s="850"/>
      <c r="C3" s="861"/>
      <c r="D3" s="861"/>
      <c r="E3" s="864" t="s">
        <v>1</v>
      </c>
      <c r="F3" s="790"/>
      <c r="G3" s="791"/>
      <c r="H3" s="864" t="s">
        <v>2</v>
      </c>
      <c r="I3" s="790"/>
      <c r="J3" s="791"/>
      <c r="K3" s="864" t="s">
        <v>19</v>
      </c>
      <c r="L3" s="790"/>
      <c r="M3" s="791"/>
      <c r="N3" s="875"/>
      <c r="O3" s="845" t="s">
        <v>20</v>
      </c>
      <c r="P3" s="845"/>
      <c r="Q3" s="845"/>
      <c r="R3" s="845" t="s">
        <v>325</v>
      </c>
      <c r="S3" s="845"/>
      <c r="T3" s="845"/>
      <c r="U3" s="845" t="s">
        <v>359</v>
      </c>
      <c r="V3" s="845"/>
      <c r="W3" s="864"/>
      <c r="X3" s="864" t="s">
        <v>39</v>
      </c>
      <c r="Y3" s="790"/>
      <c r="Z3" s="792"/>
      <c r="AA3" s="549"/>
      <c r="AB3" s="860"/>
      <c r="AC3" s="860"/>
      <c r="AD3" s="860"/>
      <c r="AE3" s="860"/>
      <c r="AF3" s="860"/>
    </row>
    <row r="4" spans="1:32" ht="33.75" x14ac:dyDescent="0.2">
      <c r="A4" s="803"/>
      <c r="B4" s="568" t="s">
        <v>16</v>
      </c>
      <c r="C4" s="568" t="s">
        <v>17</v>
      </c>
      <c r="D4" s="568" t="s">
        <v>18</v>
      </c>
      <c r="E4" s="568" t="s">
        <v>16</v>
      </c>
      <c r="F4" s="568" t="s">
        <v>17</v>
      </c>
      <c r="G4" s="566" t="s">
        <v>18</v>
      </c>
      <c r="H4" s="568" t="s">
        <v>16</v>
      </c>
      <c r="I4" s="568" t="s">
        <v>17</v>
      </c>
      <c r="J4" s="566" t="s">
        <v>18</v>
      </c>
      <c r="K4" s="568" t="s">
        <v>16</v>
      </c>
      <c r="L4" s="568" t="s">
        <v>17</v>
      </c>
      <c r="M4" s="566" t="s">
        <v>18</v>
      </c>
      <c r="N4" s="876"/>
      <c r="O4" s="568" t="s">
        <v>16</v>
      </c>
      <c r="P4" s="568" t="s">
        <v>17</v>
      </c>
      <c r="Q4" s="566" t="s">
        <v>18</v>
      </c>
      <c r="R4" s="568" t="s">
        <v>16</v>
      </c>
      <c r="S4" s="568" t="s">
        <v>17</v>
      </c>
      <c r="T4" s="566" t="s">
        <v>18</v>
      </c>
      <c r="U4" s="568" t="s">
        <v>16</v>
      </c>
      <c r="V4" s="568" t="s">
        <v>17</v>
      </c>
      <c r="W4" s="568" t="s">
        <v>18</v>
      </c>
      <c r="X4" s="568" t="s">
        <v>16</v>
      </c>
      <c r="Y4" s="568" t="s">
        <v>17</v>
      </c>
      <c r="Z4" s="570" t="s">
        <v>18</v>
      </c>
      <c r="AB4" s="860"/>
      <c r="AC4" s="860"/>
      <c r="AD4" s="860"/>
      <c r="AE4" s="860"/>
      <c r="AF4" s="860"/>
    </row>
    <row r="5" spans="1:32" s="21" customFormat="1" ht="12.75" customHeight="1" x14ac:dyDescent="0.2">
      <c r="A5" s="799" t="s">
        <v>61</v>
      </c>
      <c r="B5" s="179">
        <v>6043</v>
      </c>
      <c r="C5" s="179">
        <v>119911</v>
      </c>
      <c r="D5" s="189">
        <v>41840</v>
      </c>
      <c r="E5" s="179">
        <v>373</v>
      </c>
      <c r="F5" s="179">
        <v>2036</v>
      </c>
      <c r="G5" s="189">
        <v>3948</v>
      </c>
      <c r="H5" s="179">
        <v>174</v>
      </c>
      <c r="I5" s="179">
        <v>1772</v>
      </c>
      <c r="J5" s="189">
        <v>1062</v>
      </c>
      <c r="K5" s="179">
        <v>992</v>
      </c>
      <c r="L5" s="179">
        <v>9455</v>
      </c>
      <c r="M5" s="189">
        <v>7665</v>
      </c>
      <c r="N5" s="873" t="s">
        <v>61</v>
      </c>
      <c r="O5" s="179">
        <v>3486</v>
      </c>
      <c r="P5" s="179">
        <v>84488</v>
      </c>
      <c r="Q5" s="189">
        <v>23835</v>
      </c>
      <c r="R5" s="179">
        <v>984</v>
      </c>
      <c r="S5" s="179">
        <v>21647</v>
      </c>
      <c r="T5" s="189">
        <v>5086</v>
      </c>
      <c r="U5" s="179">
        <v>15</v>
      </c>
      <c r="V5" s="179">
        <v>154</v>
      </c>
      <c r="W5" s="189">
        <v>83</v>
      </c>
      <c r="X5" s="179">
        <v>19</v>
      </c>
      <c r="Y5" s="179">
        <v>359</v>
      </c>
      <c r="Z5" s="222">
        <v>161</v>
      </c>
      <c r="AA5" s="399"/>
      <c r="AB5" s="860"/>
      <c r="AC5" s="860"/>
      <c r="AD5" s="860"/>
      <c r="AE5" s="860"/>
      <c r="AF5" s="860"/>
    </row>
    <row r="6" spans="1:32" s="21" customFormat="1" ht="12.75" customHeight="1" x14ac:dyDescent="0.2">
      <c r="A6" s="782"/>
      <c r="B6" s="41">
        <v>1</v>
      </c>
      <c r="C6" s="42">
        <v>1</v>
      </c>
      <c r="D6" s="42">
        <v>1</v>
      </c>
      <c r="E6" s="43">
        <v>6.1719999999999997E-2</v>
      </c>
      <c r="F6" s="39">
        <v>1.6979999999999999E-2</v>
      </c>
      <c r="G6" s="39">
        <v>9.4359999999999999E-2</v>
      </c>
      <c r="H6" s="43">
        <v>2.879E-2</v>
      </c>
      <c r="I6" s="39">
        <v>1.478E-2</v>
      </c>
      <c r="J6" s="39">
        <v>2.538E-2</v>
      </c>
      <c r="K6" s="43">
        <v>0.16416</v>
      </c>
      <c r="L6" s="39">
        <v>7.8850000000000003E-2</v>
      </c>
      <c r="M6" s="44">
        <v>0.1832</v>
      </c>
      <c r="N6" s="872"/>
      <c r="O6" s="43">
        <v>0.57686999999999999</v>
      </c>
      <c r="P6" s="39">
        <v>0.70459000000000005</v>
      </c>
      <c r="Q6" s="39">
        <v>0.56967000000000001</v>
      </c>
      <c r="R6" s="43">
        <v>0.16283</v>
      </c>
      <c r="S6" s="39">
        <v>0.18053</v>
      </c>
      <c r="T6" s="39">
        <v>0.12156</v>
      </c>
      <c r="U6" s="43">
        <v>2.48E-3</v>
      </c>
      <c r="V6" s="39">
        <v>1.2800000000000001E-3</v>
      </c>
      <c r="W6" s="39">
        <v>1.98E-3</v>
      </c>
      <c r="X6" s="43">
        <v>3.14E-3</v>
      </c>
      <c r="Y6" s="39">
        <v>2.99E-3</v>
      </c>
      <c r="Z6" s="47">
        <v>3.8500000000000001E-3</v>
      </c>
      <c r="AA6" s="399"/>
      <c r="AB6" s="860"/>
      <c r="AC6" s="860"/>
      <c r="AD6" s="860"/>
      <c r="AE6" s="860"/>
      <c r="AF6" s="860"/>
    </row>
    <row r="7" spans="1:32" s="21" customFormat="1" ht="12.75" customHeight="1" x14ac:dyDescent="0.2">
      <c r="A7" s="782" t="s">
        <v>62</v>
      </c>
      <c r="B7" s="179">
        <v>6070</v>
      </c>
      <c r="C7" s="179">
        <v>153302</v>
      </c>
      <c r="D7" s="189">
        <v>45449</v>
      </c>
      <c r="E7" s="179">
        <v>419</v>
      </c>
      <c r="F7" s="179">
        <v>2890</v>
      </c>
      <c r="G7" s="189">
        <v>4343</v>
      </c>
      <c r="H7" s="179">
        <v>200</v>
      </c>
      <c r="I7" s="179">
        <v>2132</v>
      </c>
      <c r="J7" s="189">
        <v>1414</v>
      </c>
      <c r="K7" s="179">
        <v>922</v>
      </c>
      <c r="L7" s="179">
        <v>11366</v>
      </c>
      <c r="M7" s="189">
        <v>8842</v>
      </c>
      <c r="N7" s="872" t="s">
        <v>62</v>
      </c>
      <c r="O7" s="179">
        <v>3719</v>
      </c>
      <c r="P7" s="179">
        <v>117566</v>
      </c>
      <c r="Q7" s="189">
        <v>27428</v>
      </c>
      <c r="R7" s="179">
        <v>743</v>
      </c>
      <c r="S7" s="179">
        <v>18094</v>
      </c>
      <c r="T7" s="189">
        <v>2838</v>
      </c>
      <c r="U7" s="179">
        <v>48</v>
      </c>
      <c r="V7" s="179">
        <v>1020</v>
      </c>
      <c r="W7" s="189">
        <v>350</v>
      </c>
      <c r="X7" s="179">
        <v>19</v>
      </c>
      <c r="Y7" s="179">
        <v>234</v>
      </c>
      <c r="Z7" s="222">
        <v>234</v>
      </c>
      <c r="AA7" s="399"/>
      <c r="AB7" s="860"/>
      <c r="AC7" s="860"/>
      <c r="AD7" s="860"/>
      <c r="AE7" s="860"/>
      <c r="AF7" s="860"/>
    </row>
    <row r="8" spans="1:32" s="45" customFormat="1" ht="12.75" customHeight="1" x14ac:dyDescent="0.2">
      <c r="A8" s="782"/>
      <c r="B8" s="41">
        <v>1</v>
      </c>
      <c r="C8" s="42">
        <v>1</v>
      </c>
      <c r="D8" s="42">
        <v>1</v>
      </c>
      <c r="E8" s="43">
        <v>6.9029999999999994E-2</v>
      </c>
      <c r="F8" s="39">
        <v>1.8849999999999999E-2</v>
      </c>
      <c r="G8" s="39">
        <v>9.5560000000000006E-2</v>
      </c>
      <c r="H8" s="43">
        <v>3.295E-2</v>
      </c>
      <c r="I8" s="39">
        <v>1.391E-2</v>
      </c>
      <c r="J8" s="39">
        <v>3.1109999999999999E-2</v>
      </c>
      <c r="K8" s="43">
        <v>0.15189</v>
      </c>
      <c r="L8" s="39">
        <v>7.4139999999999998E-2</v>
      </c>
      <c r="M8" s="44">
        <v>0.19455</v>
      </c>
      <c r="N8" s="872"/>
      <c r="O8" s="43">
        <v>0.61268999999999996</v>
      </c>
      <c r="P8" s="39">
        <v>0.76688999999999996</v>
      </c>
      <c r="Q8" s="39">
        <v>0.60348999999999997</v>
      </c>
      <c r="R8" s="43">
        <v>0.12241</v>
      </c>
      <c r="S8" s="39">
        <v>0.11803</v>
      </c>
      <c r="T8" s="39">
        <v>6.2440000000000002E-2</v>
      </c>
      <c r="U8" s="43">
        <v>7.9100000000000004E-3</v>
      </c>
      <c r="V8" s="39">
        <v>6.6499999999999997E-3</v>
      </c>
      <c r="W8" s="39">
        <v>7.7000000000000002E-3</v>
      </c>
      <c r="X8" s="43">
        <v>3.13E-3</v>
      </c>
      <c r="Y8" s="39">
        <v>1.5299999999999999E-3</v>
      </c>
      <c r="Z8" s="47">
        <v>5.1500000000000001E-3</v>
      </c>
      <c r="AA8" s="550"/>
      <c r="AB8" s="860"/>
      <c r="AC8" s="860"/>
      <c r="AD8" s="860"/>
      <c r="AE8" s="860"/>
      <c r="AF8" s="860"/>
    </row>
    <row r="9" spans="1:32" s="21" customFormat="1" ht="12.75" customHeight="1" x14ac:dyDescent="0.2">
      <c r="A9" s="782" t="s">
        <v>63</v>
      </c>
      <c r="B9" s="179">
        <v>2807</v>
      </c>
      <c r="C9" s="179">
        <v>76035</v>
      </c>
      <c r="D9" s="189">
        <v>24791</v>
      </c>
      <c r="E9" s="179">
        <v>63</v>
      </c>
      <c r="F9" s="179">
        <v>663</v>
      </c>
      <c r="G9" s="189">
        <v>1325</v>
      </c>
      <c r="H9" s="179">
        <v>118</v>
      </c>
      <c r="I9" s="179">
        <v>2426</v>
      </c>
      <c r="J9" s="189">
        <v>958</v>
      </c>
      <c r="K9" s="179">
        <v>194</v>
      </c>
      <c r="L9" s="179">
        <v>2725</v>
      </c>
      <c r="M9" s="189">
        <v>1389</v>
      </c>
      <c r="N9" s="872" t="s">
        <v>63</v>
      </c>
      <c r="O9" s="179">
        <v>2152</v>
      </c>
      <c r="P9" s="179">
        <v>63511</v>
      </c>
      <c r="Q9" s="189">
        <v>19192</v>
      </c>
      <c r="R9" s="179">
        <v>275</v>
      </c>
      <c r="S9" s="179">
        <v>6622</v>
      </c>
      <c r="T9" s="189">
        <v>1894</v>
      </c>
      <c r="U9" s="179">
        <v>1</v>
      </c>
      <c r="V9" s="179">
        <v>24</v>
      </c>
      <c r="W9" s="189">
        <v>4</v>
      </c>
      <c r="X9" s="179">
        <v>4</v>
      </c>
      <c r="Y9" s="179">
        <v>64</v>
      </c>
      <c r="Z9" s="222">
        <v>29</v>
      </c>
      <c r="AA9" s="399"/>
      <c r="AB9" s="860"/>
      <c r="AC9" s="860"/>
      <c r="AD9" s="860"/>
      <c r="AE9" s="860"/>
      <c r="AF9" s="860"/>
    </row>
    <row r="10" spans="1:32" s="45" customFormat="1" ht="12.75" customHeight="1" x14ac:dyDescent="0.2">
      <c r="A10" s="782"/>
      <c r="B10" s="41">
        <v>1</v>
      </c>
      <c r="C10" s="42">
        <v>1</v>
      </c>
      <c r="D10" s="42">
        <v>1</v>
      </c>
      <c r="E10" s="43">
        <v>2.2440000000000002E-2</v>
      </c>
      <c r="F10" s="39">
        <v>8.7200000000000003E-3</v>
      </c>
      <c r="G10" s="39">
        <v>5.3449999999999998E-2</v>
      </c>
      <c r="H10" s="43">
        <v>4.2040000000000001E-2</v>
      </c>
      <c r="I10" s="39">
        <v>3.1910000000000001E-2</v>
      </c>
      <c r="J10" s="39">
        <v>3.8640000000000001E-2</v>
      </c>
      <c r="K10" s="43">
        <v>6.9110000000000005E-2</v>
      </c>
      <c r="L10" s="39">
        <v>3.5839999999999997E-2</v>
      </c>
      <c r="M10" s="44">
        <v>5.6030000000000003E-2</v>
      </c>
      <c r="N10" s="872"/>
      <c r="O10" s="43">
        <v>0.76665000000000005</v>
      </c>
      <c r="P10" s="39">
        <v>0.83528999999999998</v>
      </c>
      <c r="Q10" s="39">
        <v>0.77415</v>
      </c>
      <c r="R10" s="43">
        <v>9.7970000000000002E-2</v>
      </c>
      <c r="S10" s="39">
        <v>8.7090000000000001E-2</v>
      </c>
      <c r="T10" s="39">
        <v>7.6399999999999996E-2</v>
      </c>
      <c r="U10" s="43">
        <v>3.6000000000000002E-4</v>
      </c>
      <c r="V10" s="39">
        <v>3.2000000000000003E-4</v>
      </c>
      <c r="W10" s="39">
        <v>1.6000000000000001E-4</v>
      </c>
      <c r="X10" s="43">
        <v>1.4300000000000001E-3</v>
      </c>
      <c r="Y10" s="39">
        <v>8.4000000000000003E-4</v>
      </c>
      <c r="Z10" s="47">
        <v>1.17E-3</v>
      </c>
      <c r="AA10" s="550"/>
      <c r="AB10" s="860"/>
      <c r="AC10" s="860"/>
      <c r="AD10" s="860"/>
      <c r="AE10" s="860"/>
      <c r="AF10" s="860"/>
    </row>
    <row r="11" spans="1:32" s="21" customFormat="1" ht="12.75" customHeight="1" x14ac:dyDescent="0.2">
      <c r="A11" s="782" t="s">
        <v>64</v>
      </c>
      <c r="B11" s="179">
        <v>122</v>
      </c>
      <c r="C11" s="179">
        <v>3144</v>
      </c>
      <c r="D11" s="189">
        <v>591</v>
      </c>
      <c r="E11" s="179">
        <v>4</v>
      </c>
      <c r="F11" s="179">
        <v>66</v>
      </c>
      <c r="G11" s="189">
        <v>22</v>
      </c>
      <c r="H11" s="179">
        <v>0</v>
      </c>
      <c r="I11" s="179">
        <v>0</v>
      </c>
      <c r="J11" s="189">
        <v>0</v>
      </c>
      <c r="K11" s="179">
        <v>13</v>
      </c>
      <c r="L11" s="179">
        <v>161</v>
      </c>
      <c r="M11" s="189">
        <v>54</v>
      </c>
      <c r="N11" s="872" t="s">
        <v>64</v>
      </c>
      <c r="O11" s="179">
        <v>75</v>
      </c>
      <c r="P11" s="179">
        <v>2105</v>
      </c>
      <c r="Q11" s="189">
        <v>450</v>
      </c>
      <c r="R11" s="179">
        <v>30</v>
      </c>
      <c r="S11" s="179">
        <v>812</v>
      </c>
      <c r="T11" s="189">
        <v>65</v>
      </c>
      <c r="U11" s="179">
        <v>0</v>
      </c>
      <c r="V11" s="179">
        <v>0</v>
      </c>
      <c r="W11" s="189">
        <v>0</v>
      </c>
      <c r="X11" s="179">
        <v>0</v>
      </c>
      <c r="Y11" s="179">
        <v>0</v>
      </c>
      <c r="Z11" s="222">
        <v>0</v>
      </c>
      <c r="AA11" s="399"/>
      <c r="AB11" s="860"/>
      <c r="AC11" s="860"/>
      <c r="AD11" s="860"/>
      <c r="AE11" s="860"/>
      <c r="AF11" s="860"/>
    </row>
    <row r="12" spans="1:32" s="45" customFormat="1" ht="12.75" customHeight="1" x14ac:dyDescent="0.2">
      <c r="A12" s="782"/>
      <c r="B12" s="41">
        <v>1</v>
      </c>
      <c r="C12" s="42">
        <v>1</v>
      </c>
      <c r="D12" s="42">
        <v>1</v>
      </c>
      <c r="E12" s="43">
        <v>3.279E-2</v>
      </c>
      <c r="F12" s="39">
        <v>2.0990000000000002E-2</v>
      </c>
      <c r="G12" s="39">
        <v>3.7229999999999999E-2</v>
      </c>
      <c r="H12" s="43" t="s">
        <v>482</v>
      </c>
      <c r="I12" s="39" t="s">
        <v>482</v>
      </c>
      <c r="J12" s="39" t="s">
        <v>482</v>
      </c>
      <c r="K12" s="43">
        <v>0.10656</v>
      </c>
      <c r="L12" s="39">
        <v>5.1209999999999999E-2</v>
      </c>
      <c r="M12" s="44">
        <v>9.1370000000000007E-2</v>
      </c>
      <c r="N12" s="872"/>
      <c r="O12" s="43">
        <v>0.61475000000000002</v>
      </c>
      <c r="P12" s="39">
        <v>0.66952999999999996</v>
      </c>
      <c r="Q12" s="39">
        <v>0.76141999999999999</v>
      </c>
      <c r="R12" s="43">
        <v>0.24590000000000001</v>
      </c>
      <c r="S12" s="39">
        <v>0.25827</v>
      </c>
      <c r="T12" s="39">
        <v>0.10997999999999999</v>
      </c>
      <c r="U12" s="43" t="s">
        <v>482</v>
      </c>
      <c r="V12" s="39" t="s">
        <v>482</v>
      </c>
      <c r="W12" s="39" t="s">
        <v>482</v>
      </c>
      <c r="X12" s="43" t="s">
        <v>482</v>
      </c>
      <c r="Y12" s="39" t="s">
        <v>482</v>
      </c>
      <c r="Z12" s="47" t="s">
        <v>482</v>
      </c>
      <c r="AA12" s="550"/>
    </row>
    <row r="13" spans="1:32" s="21" customFormat="1" ht="12.75" customHeight="1" x14ac:dyDescent="0.2">
      <c r="A13" s="782" t="s">
        <v>65</v>
      </c>
      <c r="B13" s="179">
        <v>115</v>
      </c>
      <c r="C13" s="179">
        <v>2080</v>
      </c>
      <c r="D13" s="189">
        <v>845</v>
      </c>
      <c r="E13" s="179">
        <v>56</v>
      </c>
      <c r="F13" s="179">
        <v>711</v>
      </c>
      <c r="G13" s="189">
        <v>604</v>
      </c>
      <c r="H13" s="179">
        <v>4</v>
      </c>
      <c r="I13" s="179">
        <v>70</v>
      </c>
      <c r="J13" s="189">
        <v>31</v>
      </c>
      <c r="K13" s="179">
        <v>0</v>
      </c>
      <c r="L13" s="179">
        <v>0</v>
      </c>
      <c r="M13" s="189">
        <v>0</v>
      </c>
      <c r="N13" s="872" t="s">
        <v>65</v>
      </c>
      <c r="O13" s="179">
        <v>1</v>
      </c>
      <c r="P13" s="179">
        <v>28</v>
      </c>
      <c r="Q13" s="189">
        <v>8</v>
      </c>
      <c r="R13" s="179">
        <v>54</v>
      </c>
      <c r="S13" s="179">
        <v>1271</v>
      </c>
      <c r="T13" s="189">
        <v>202</v>
      </c>
      <c r="U13" s="179">
        <v>0</v>
      </c>
      <c r="V13" s="179">
        <v>0</v>
      </c>
      <c r="W13" s="189">
        <v>0</v>
      </c>
      <c r="X13" s="179">
        <v>0</v>
      </c>
      <c r="Y13" s="179">
        <v>0</v>
      </c>
      <c r="Z13" s="222">
        <v>0</v>
      </c>
      <c r="AA13" s="399"/>
      <c r="AB13" s="24"/>
    </row>
    <row r="14" spans="1:32" s="45" customFormat="1" ht="12.75" customHeight="1" x14ac:dyDescent="0.2">
      <c r="A14" s="782"/>
      <c r="B14" s="41">
        <v>1</v>
      </c>
      <c r="C14" s="42">
        <v>1</v>
      </c>
      <c r="D14" s="42">
        <v>1</v>
      </c>
      <c r="E14" s="43">
        <v>0.48696</v>
      </c>
      <c r="F14" s="39">
        <v>0.34183000000000002</v>
      </c>
      <c r="G14" s="39">
        <v>0.71479000000000004</v>
      </c>
      <c r="H14" s="43">
        <v>3.4779999999999998E-2</v>
      </c>
      <c r="I14" s="39">
        <v>3.3649999999999999E-2</v>
      </c>
      <c r="J14" s="39">
        <v>3.669E-2</v>
      </c>
      <c r="K14" s="43" t="s">
        <v>482</v>
      </c>
      <c r="L14" s="39" t="s">
        <v>482</v>
      </c>
      <c r="M14" s="44" t="s">
        <v>482</v>
      </c>
      <c r="N14" s="872"/>
      <c r="O14" s="43">
        <v>8.6999999999999994E-3</v>
      </c>
      <c r="P14" s="39">
        <v>1.346E-2</v>
      </c>
      <c r="Q14" s="39">
        <v>9.4699999999999993E-3</v>
      </c>
      <c r="R14" s="43">
        <v>0.46956999999999999</v>
      </c>
      <c r="S14" s="39">
        <v>0.61106000000000005</v>
      </c>
      <c r="T14" s="39">
        <v>0.23905000000000001</v>
      </c>
      <c r="U14" s="43" t="s">
        <v>482</v>
      </c>
      <c r="V14" s="39" t="s">
        <v>482</v>
      </c>
      <c r="W14" s="39" t="s">
        <v>482</v>
      </c>
      <c r="X14" s="43" t="s">
        <v>482</v>
      </c>
      <c r="Y14" s="39" t="s">
        <v>482</v>
      </c>
      <c r="Z14" s="47" t="s">
        <v>482</v>
      </c>
      <c r="AA14" s="550"/>
      <c r="AB14" s="24"/>
    </row>
    <row r="15" spans="1:32" s="21" customFormat="1" ht="12" customHeight="1" x14ac:dyDescent="0.2">
      <c r="A15" s="782" t="s">
        <v>66</v>
      </c>
      <c r="B15" s="179">
        <v>2096</v>
      </c>
      <c r="C15" s="179">
        <v>40080</v>
      </c>
      <c r="D15" s="189">
        <v>21971</v>
      </c>
      <c r="E15" s="179">
        <v>175</v>
      </c>
      <c r="F15" s="179">
        <v>763</v>
      </c>
      <c r="G15" s="189">
        <v>2949</v>
      </c>
      <c r="H15" s="179">
        <v>318</v>
      </c>
      <c r="I15" s="179">
        <v>3481</v>
      </c>
      <c r="J15" s="189">
        <v>2899</v>
      </c>
      <c r="K15" s="179">
        <v>215</v>
      </c>
      <c r="L15" s="179">
        <v>3006</v>
      </c>
      <c r="M15" s="189">
        <v>2478</v>
      </c>
      <c r="N15" s="872" t="s">
        <v>66</v>
      </c>
      <c r="O15" s="179">
        <v>1056</v>
      </c>
      <c r="P15" s="179">
        <v>28098</v>
      </c>
      <c r="Q15" s="189">
        <v>11067</v>
      </c>
      <c r="R15" s="179">
        <v>331</v>
      </c>
      <c r="S15" s="179">
        <v>4724</v>
      </c>
      <c r="T15" s="189">
        <v>2570</v>
      </c>
      <c r="U15" s="179">
        <v>0</v>
      </c>
      <c r="V15" s="179">
        <v>0</v>
      </c>
      <c r="W15" s="189">
        <v>0</v>
      </c>
      <c r="X15" s="179">
        <v>1</v>
      </c>
      <c r="Y15" s="179">
        <v>8</v>
      </c>
      <c r="Z15" s="222">
        <v>8</v>
      </c>
      <c r="AA15" s="399"/>
      <c r="AB15" s="24"/>
    </row>
    <row r="16" spans="1:32" s="45" customFormat="1" ht="12" customHeight="1" x14ac:dyDescent="0.2">
      <c r="A16" s="782"/>
      <c r="B16" s="41">
        <v>1</v>
      </c>
      <c r="C16" s="42">
        <v>1</v>
      </c>
      <c r="D16" s="42">
        <v>1</v>
      </c>
      <c r="E16" s="43">
        <v>8.3489999999999995E-2</v>
      </c>
      <c r="F16" s="39">
        <v>1.9040000000000001E-2</v>
      </c>
      <c r="G16" s="39">
        <v>0.13422000000000001</v>
      </c>
      <c r="H16" s="43">
        <v>0.15171999999999999</v>
      </c>
      <c r="I16" s="39">
        <v>8.6849999999999997E-2</v>
      </c>
      <c r="J16" s="39">
        <v>0.13195000000000001</v>
      </c>
      <c r="K16" s="43">
        <v>0.10258</v>
      </c>
      <c r="L16" s="39">
        <v>7.4999999999999997E-2</v>
      </c>
      <c r="M16" s="44">
        <v>0.11279</v>
      </c>
      <c r="N16" s="872"/>
      <c r="O16" s="43">
        <v>0.50382000000000005</v>
      </c>
      <c r="P16" s="39">
        <v>0.70104999999999995</v>
      </c>
      <c r="Q16" s="39">
        <v>0.50370999999999999</v>
      </c>
      <c r="R16" s="43">
        <v>0.15792</v>
      </c>
      <c r="S16" s="39">
        <v>0.11786000000000001</v>
      </c>
      <c r="T16" s="39">
        <v>0.11697</v>
      </c>
      <c r="U16" s="43" t="s">
        <v>482</v>
      </c>
      <c r="V16" s="39" t="s">
        <v>482</v>
      </c>
      <c r="W16" s="39" t="s">
        <v>482</v>
      </c>
      <c r="X16" s="43">
        <v>4.8000000000000001E-4</v>
      </c>
      <c r="Y16" s="39">
        <v>2.0000000000000001E-4</v>
      </c>
      <c r="Z16" s="47">
        <v>3.6000000000000002E-4</v>
      </c>
      <c r="AA16" s="550"/>
      <c r="AB16" s="24"/>
    </row>
    <row r="17" spans="1:27" s="21" customFormat="1" ht="12.75" customHeight="1" x14ac:dyDescent="0.2">
      <c r="A17" s="782" t="s">
        <v>67</v>
      </c>
      <c r="B17" s="179">
        <v>1273</v>
      </c>
      <c r="C17" s="179">
        <v>38422</v>
      </c>
      <c r="D17" s="189">
        <v>10480</v>
      </c>
      <c r="E17" s="179">
        <v>112</v>
      </c>
      <c r="F17" s="179">
        <v>1077</v>
      </c>
      <c r="G17" s="189">
        <v>1501</v>
      </c>
      <c r="H17" s="179">
        <v>84</v>
      </c>
      <c r="I17" s="179">
        <v>776</v>
      </c>
      <c r="J17" s="189">
        <v>599</v>
      </c>
      <c r="K17" s="179">
        <v>98</v>
      </c>
      <c r="L17" s="179">
        <v>1191</v>
      </c>
      <c r="M17" s="189">
        <v>867</v>
      </c>
      <c r="N17" s="872" t="s">
        <v>67</v>
      </c>
      <c r="O17" s="179">
        <v>662</v>
      </c>
      <c r="P17" s="179">
        <v>28278</v>
      </c>
      <c r="Q17" s="189">
        <v>5713</v>
      </c>
      <c r="R17" s="179">
        <v>314</v>
      </c>
      <c r="S17" s="179">
        <v>7066</v>
      </c>
      <c r="T17" s="189">
        <v>1787</v>
      </c>
      <c r="U17" s="179">
        <v>1</v>
      </c>
      <c r="V17" s="179">
        <v>16</v>
      </c>
      <c r="W17" s="189">
        <v>4</v>
      </c>
      <c r="X17" s="179">
        <v>2</v>
      </c>
      <c r="Y17" s="179">
        <v>18</v>
      </c>
      <c r="Z17" s="222">
        <v>9</v>
      </c>
      <c r="AA17" s="399"/>
    </row>
    <row r="18" spans="1:27" s="45" customFormat="1" ht="12.75" customHeight="1" x14ac:dyDescent="0.2">
      <c r="A18" s="782"/>
      <c r="B18" s="41">
        <v>1</v>
      </c>
      <c r="C18" s="42">
        <v>1</v>
      </c>
      <c r="D18" s="42">
        <v>1</v>
      </c>
      <c r="E18" s="43">
        <v>8.7980000000000003E-2</v>
      </c>
      <c r="F18" s="39">
        <v>2.8029999999999999E-2</v>
      </c>
      <c r="G18" s="39">
        <v>0.14323</v>
      </c>
      <c r="H18" s="43">
        <v>6.5989999999999993E-2</v>
      </c>
      <c r="I18" s="39">
        <v>2.0199999999999999E-2</v>
      </c>
      <c r="J18" s="39">
        <v>5.7160000000000002E-2</v>
      </c>
      <c r="K18" s="43">
        <v>7.6980000000000007E-2</v>
      </c>
      <c r="L18" s="39">
        <v>3.1E-2</v>
      </c>
      <c r="M18" s="44">
        <v>8.2729999999999998E-2</v>
      </c>
      <c r="N18" s="872"/>
      <c r="O18" s="43">
        <v>0.52002999999999999</v>
      </c>
      <c r="P18" s="39">
        <v>0.73597999999999997</v>
      </c>
      <c r="Q18" s="39">
        <v>0.54513</v>
      </c>
      <c r="R18" s="43">
        <v>0.24665999999999999</v>
      </c>
      <c r="S18" s="39">
        <v>0.18390999999999999</v>
      </c>
      <c r="T18" s="39">
        <v>0.17052</v>
      </c>
      <c r="U18" s="43">
        <v>7.9000000000000001E-4</v>
      </c>
      <c r="V18" s="39">
        <v>4.2000000000000002E-4</v>
      </c>
      <c r="W18" s="39">
        <v>3.8000000000000002E-4</v>
      </c>
      <c r="X18" s="43">
        <v>1.57E-3</v>
      </c>
      <c r="Y18" s="39">
        <v>4.6999999999999999E-4</v>
      </c>
      <c r="Z18" s="47">
        <v>8.5999999999999998E-4</v>
      </c>
      <c r="AA18" s="550"/>
    </row>
    <row r="19" spans="1:27" s="21" customFormat="1" ht="12.75" customHeight="1" x14ac:dyDescent="0.2">
      <c r="A19" s="782" t="s">
        <v>68</v>
      </c>
      <c r="B19" s="179">
        <v>66</v>
      </c>
      <c r="C19" s="179">
        <v>511</v>
      </c>
      <c r="D19" s="189">
        <v>762</v>
      </c>
      <c r="E19" s="179">
        <v>36</v>
      </c>
      <c r="F19" s="179">
        <v>223</v>
      </c>
      <c r="G19" s="189">
        <v>352</v>
      </c>
      <c r="H19" s="179">
        <v>0</v>
      </c>
      <c r="I19" s="179">
        <v>0</v>
      </c>
      <c r="J19" s="189">
        <v>0</v>
      </c>
      <c r="K19" s="179">
        <v>14</v>
      </c>
      <c r="L19" s="179">
        <v>96</v>
      </c>
      <c r="M19" s="189">
        <v>333</v>
      </c>
      <c r="N19" s="872" t="s">
        <v>68</v>
      </c>
      <c r="O19" s="179">
        <v>5</v>
      </c>
      <c r="P19" s="179">
        <v>136</v>
      </c>
      <c r="Q19" s="189">
        <v>40</v>
      </c>
      <c r="R19" s="179">
        <v>11</v>
      </c>
      <c r="S19" s="179">
        <v>56</v>
      </c>
      <c r="T19" s="189">
        <v>37</v>
      </c>
      <c r="U19" s="179">
        <v>0</v>
      </c>
      <c r="V19" s="179">
        <v>0</v>
      </c>
      <c r="W19" s="189">
        <v>0</v>
      </c>
      <c r="X19" s="179">
        <v>0</v>
      </c>
      <c r="Y19" s="179">
        <v>0</v>
      </c>
      <c r="Z19" s="222">
        <v>0</v>
      </c>
      <c r="AA19" s="399"/>
    </row>
    <row r="20" spans="1:27" s="45" customFormat="1" ht="12.75" customHeight="1" x14ac:dyDescent="0.2">
      <c r="A20" s="782"/>
      <c r="B20" s="41">
        <v>1</v>
      </c>
      <c r="C20" s="42">
        <v>1</v>
      </c>
      <c r="D20" s="42">
        <v>1</v>
      </c>
      <c r="E20" s="43">
        <v>0.54544999999999999</v>
      </c>
      <c r="F20" s="39">
        <v>0.43640000000000001</v>
      </c>
      <c r="G20" s="39">
        <v>0.46194000000000002</v>
      </c>
      <c r="H20" s="43" t="s">
        <v>482</v>
      </c>
      <c r="I20" s="39" t="s">
        <v>482</v>
      </c>
      <c r="J20" s="39" t="s">
        <v>482</v>
      </c>
      <c r="K20" s="43">
        <v>0.21212</v>
      </c>
      <c r="L20" s="39">
        <v>0.18787000000000001</v>
      </c>
      <c r="M20" s="44">
        <v>0.43701000000000001</v>
      </c>
      <c r="N20" s="872"/>
      <c r="O20" s="43">
        <v>7.5759999999999994E-2</v>
      </c>
      <c r="P20" s="39">
        <v>0.26613999999999999</v>
      </c>
      <c r="Q20" s="39">
        <v>5.2490000000000002E-2</v>
      </c>
      <c r="R20" s="43">
        <v>0.16667000000000001</v>
      </c>
      <c r="S20" s="39">
        <v>0.10959000000000001</v>
      </c>
      <c r="T20" s="39">
        <v>4.8559999999999999E-2</v>
      </c>
      <c r="U20" s="43" t="s">
        <v>482</v>
      </c>
      <c r="V20" s="39" t="s">
        <v>482</v>
      </c>
      <c r="W20" s="39" t="s">
        <v>482</v>
      </c>
      <c r="X20" s="43" t="s">
        <v>482</v>
      </c>
      <c r="Y20" s="39" t="s">
        <v>482</v>
      </c>
      <c r="Z20" s="47" t="s">
        <v>482</v>
      </c>
      <c r="AA20" s="550"/>
    </row>
    <row r="21" spans="1:27" s="21" customFormat="1" ht="12.75" customHeight="1" x14ac:dyDescent="0.2">
      <c r="A21" s="782" t="s">
        <v>69</v>
      </c>
      <c r="B21" s="179">
        <v>1017</v>
      </c>
      <c r="C21" s="179">
        <v>29003</v>
      </c>
      <c r="D21" s="189">
        <v>7730</v>
      </c>
      <c r="E21" s="179">
        <v>86</v>
      </c>
      <c r="F21" s="179">
        <v>703</v>
      </c>
      <c r="G21" s="189">
        <v>1067</v>
      </c>
      <c r="H21" s="179">
        <v>9</v>
      </c>
      <c r="I21" s="179">
        <v>45</v>
      </c>
      <c r="J21" s="189">
        <v>62</v>
      </c>
      <c r="K21" s="179">
        <v>78</v>
      </c>
      <c r="L21" s="179">
        <v>899</v>
      </c>
      <c r="M21" s="189">
        <v>656</v>
      </c>
      <c r="N21" s="872" t="s">
        <v>69</v>
      </c>
      <c r="O21" s="179">
        <v>487</v>
      </c>
      <c r="P21" s="179">
        <v>17964</v>
      </c>
      <c r="Q21" s="189">
        <v>4239</v>
      </c>
      <c r="R21" s="179">
        <v>353</v>
      </c>
      <c r="S21" s="179">
        <v>9127</v>
      </c>
      <c r="T21" s="189">
        <v>1675</v>
      </c>
      <c r="U21" s="179">
        <v>3</v>
      </c>
      <c r="V21" s="179">
        <v>260</v>
      </c>
      <c r="W21" s="189">
        <v>26</v>
      </c>
      <c r="X21" s="179">
        <v>1</v>
      </c>
      <c r="Y21" s="179">
        <v>5</v>
      </c>
      <c r="Z21" s="222">
        <v>5</v>
      </c>
      <c r="AA21" s="399"/>
    </row>
    <row r="22" spans="1:27" s="45" customFormat="1" ht="12.75" customHeight="1" x14ac:dyDescent="0.2">
      <c r="A22" s="782"/>
      <c r="B22" s="41">
        <v>1</v>
      </c>
      <c r="C22" s="42">
        <v>1</v>
      </c>
      <c r="D22" s="42">
        <v>1</v>
      </c>
      <c r="E22" s="43">
        <v>8.4559999999999996E-2</v>
      </c>
      <c r="F22" s="39">
        <v>2.4240000000000001E-2</v>
      </c>
      <c r="G22" s="39">
        <v>0.13803000000000001</v>
      </c>
      <c r="H22" s="43">
        <v>8.8500000000000002E-3</v>
      </c>
      <c r="I22" s="39">
        <v>1.5499999999999999E-3</v>
      </c>
      <c r="J22" s="39">
        <v>8.0199999999999994E-3</v>
      </c>
      <c r="K22" s="43">
        <v>7.6700000000000004E-2</v>
      </c>
      <c r="L22" s="39">
        <v>3.1E-2</v>
      </c>
      <c r="M22" s="44">
        <v>8.4860000000000005E-2</v>
      </c>
      <c r="N22" s="872"/>
      <c r="O22" s="43">
        <v>0.47886000000000001</v>
      </c>
      <c r="P22" s="39">
        <v>0.61938000000000004</v>
      </c>
      <c r="Q22" s="39">
        <v>0.54837999999999998</v>
      </c>
      <c r="R22" s="43">
        <v>0.34710000000000002</v>
      </c>
      <c r="S22" s="39">
        <v>0.31469000000000003</v>
      </c>
      <c r="T22" s="39">
        <v>0.21668999999999999</v>
      </c>
      <c r="U22" s="43">
        <v>2.9499999999999999E-3</v>
      </c>
      <c r="V22" s="39">
        <v>8.9599999999999992E-3</v>
      </c>
      <c r="W22" s="39">
        <v>3.3600000000000001E-3</v>
      </c>
      <c r="X22" s="43">
        <v>9.7999999999999997E-4</v>
      </c>
      <c r="Y22" s="39">
        <v>1.7000000000000001E-4</v>
      </c>
      <c r="Z22" s="47">
        <v>6.4999999999999997E-4</v>
      </c>
      <c r="AA22" s="550"/>
    </row>
    <row r="23" spans="1:27" s="21" customFormat="1" ht="12.75" customHeight="1" x14ac:dyDescent="0.2">
      <c r="A23" s="782" t="s">
        <v>70</v>
      </c>
      <c r="B23" s="179">
        <v>2818</v>
      </c>
      <c r="C23" s="179">
        <v>62628</v>
      </c>
      <c r="D23" s="189">
        <v>22067</v>
      </c>
      <c r="E23" s="179">
        <v>205</v>
      </c>
      <c r="F23" s="179">
        <v>1293</v>
      </c>
      <c r="G23" s="189">
        <v>1610</v>
      </c>
      <c r="H23" s="179">
        <v>97</v>
      </c>
      <c r="I23" s="179">
        <v>1471</v>
      </c>
      <c r="J23" s="189">
        <v>682</v>
      </c>
      <c r="K23" s="179">
        <v>151</v>
      </c>
      <c r="L23" s="179">
        <v>1843</v>
      </c>
      <c r="M23" s="189">
        <v>1319</v>
      </c>
      <c r="N23" s="872" t="s">
        <v>70</v>
      </c>
      <c r="O23" s="179">
        <v>1673</v>
      </c>
      <c r="P23" s="179">
        <v>43781</v>
      </c>
      <c r="Q23" s="189">
        <v>13943</v>
      </c>
      <c r="R23" s="179">
        <v>685</v>
      </c>
      <c r="S23" s="179">
        <v>14171</v>
      </c>
      <c r="T23" s="189">
        <v>4485</v>
      </c>
      <c r="U23" s="179">
        <v>3</v>
      </c>
      <c r="V23" s="179">
        <v>58</v>
      </c>
      <c r="W23" s="189">
        <v>20</v>
      </c>
      <c r="X23" s="179">
        <v>4</v>
      </c>
      <c r="Y23" s="179">
        <v>11</v>
      </c>
      <c r="Z23" s="222">
        <v>8</v>
      </c>
      <c r="AA23" s="399"/>
    </row>
    <row r="24" spans="1:27" s="45" customFormat="1" ht="12.75" customHeight="1" x14ac:dyDescent="0.2">
      <c r="A24" s="782"/>
      <c r="B24" s="41">
        <v>1</v>
      </c>
      <c r="C24" s="42">
        <v>1</v>
      </c>
      <c r="D24" s="42">
        <v>1</v>
      </c>
      <c r="E24" s="43">
        <v>7.2749999999999995E-2</v>
      </c>
      <c r="F24" s="39">
        <v>2.0650000000000002E-2</v>
      </c>
      <c r="G24" s="39">
        <v>7.2959999999999997E-2</v>
      </c>
      <c r="H24" s="43">
        <v>3.4419999999999999E-2</v>
      </c>
      <c r="I24" s="39">
        <v>2.349E-2</v>
      </c>
      <c r="J24" s="39">
        <v>3.091E-2</v>
      </c>
      <c r="K24" s="43">
        <v>5.3580000000000003E-2</v>
      </c>
      <c r="L24" s="39">
        <v>2.9430000000000001E-2</v>
      </c>
      <c r="M24" s="44">
        <v>5.9769999999999997E-2</v>
      </c>
      <c r="N24" s="872"/>
      <c r="O24" s="43">
        <v>0.59367999999999999</v>
      </c>
      <c r="P24" s="39">
        <v>0.69906000000000001</v>
      </c>
      <c r="Q24" s="39">
        <v>0.63185000000000002</v>
      </c>
      <c r="R24" s="43">
        <v>0.24307999999999999</v>
      </c>
      <c r="S24" s="39">
        <v>0.22627</v>
      </c>
      <c r="T24" s="39">
        <v>0.20324</v>
      </c>
      <c r="U24" s="43">
        <v>1.06E-3</v>
      </c>
      <c r="V24" s="39">
        <v>9.3000000000000005E-4</v>
      </c>
      <c r="W24" s="39">
        <v>9.1E-4</v>
      </c>
      <c r="X24" s="43">
        <v>1.42E-3</v>
      </c>
      <c r="Y24" s="39">
        <v>1.8000000000000001E-4</v>
      </c>
      <c r="Z24" s="47">
        <v>3.6000000000000002E-4</v>
      </c>
      <c r="AA24" s="550"/>
    </row>
    <row r="25" spans="1:27" s="21" customFormat="1" ht="12.75" customHeight="1" x14ac:dyDescent="0.2">
      <c r="A25" s="782" t="s">
        <v>71</v>
      </c>
      <c r="B25" s="179">
        <v>527</v>
      </c>
      <c r="C25" s="179">
        <v>10163</v>
      </c>
      <c r="D25" s="189">
        <v>3897</v>
      </c>
      <c r="E25" s="179">
        <v>57</v>
      </c>
      <c r="F25" s="179">
        <v>397</v>
      </c>
      <c r="G25" s="189">
        <v>787</v>
      </c>
      <c r="H25" s="179">
        <v>19</v>
      </c>
      <c r="I25" s="179">
        <v>293</v>
      </c>
      <c r="J25" s="189">
        <v>199</v>
      </c>
      <c r="K25" s="179">
        <v>95</v>
      </c>
      <c r="L25" s="179">
        <v>1145</v>
      </c>
      <c r="M25" s="189">
        <v>904</v>
      </c>
      <c r="N25" s="872" t="s">
        <v>71</v>
      </c>
      <c r="O25" s="179">
        <v>252</v>
      </c>
      <c r="P25" s="179">
        <v>6218</v>
      </c>
      <c r="Q25" s="189">
        <v>1545</v>
      </c>
      <c r="R25" s="179">
        <v>103</v>
      </c>
      <c r="S25" s="179">
        <v>2074</v>
      </c>
      <c r="T25" s="189">
        <v>442</v>
      </c>
      <c r="U25" s="179">
        <v>0</v>
      </c>
      <c r="V25" s="179">
        <v>0</v>
      </c>
      <c r="W25" s="189">
        <v>0</v>
      </c>
      <c r="X25" s="179">
        <v>1</v>
      </c>
      <c r="Y25" s="179">
        <v>36</v>
      </c>
      <c r="Z25" s="222">
        <v>20</v>
      </c>
      <c r="AA25" s="399"/>
    </row>
    <row r="26" spans="1:27" s="45" customFormat="1" ht="12.75" customHeight="1" x14ac:dyDescent="0.2">
      <c r="A26" s="782"/>
      <c r="B26" s="41">
        <v>1</v>
      </c>
      <c r="C26" s="42">
        <v>1</v>
      </c>
      <c r="D26" s="42">
        <v>1</v>
      </c>
      <c r="E26" s="43">
        <v>0.10816000000000001</v>
      </c>
      <c r="F26" s="39">
        <v>3.9059999999999997E-2</v>
      </c>
      <c r="G26" s="39">
        <v>0.20194999999999999</v>
      </c>
      <c r="H26" s="43">
        <v>3.6049999999999999E-2</v>
      </c>
      <c r="I26" s="39">
        <v>2.8830000000000001E-2</v>
      </c>
      <c r="J26" s="39">
        <v>5.1060000000000001E-2</v>
      </c>
      <c r="K26" s="43">
        <v>0.18027000000000001</v>
      </c>
      <c r="L26" s="39">
        <v>0.11266</v>
      </c>
      <c r="M26" s="44">
        <v>0.23197000000000001</v>
      </c>
      <c r="N26" s="872"/>
      <c r="O26" s="43">
        <v>0.47817999999999999</v>
      </c>
      <c r="P26" s="39">
        <v>0.61182999999999998</v>
      </c>
      <c r="Q26" s="39">
        <v>0.39645999999999998</v>
      </c>
      <c r="R26" s="43">
        <v>0.19545000000000001</v>
      </c>
      <c r="S26" s="39">
        <v>0.20407</v>
      </c>
      <c r="T26" s="39">
        <v>0.11342000000000001</v>
      </c>
      <c r="U26" s="43" t="s">
        <v>482</v>
      </c>
      <c r="V26" s="39" t="s">
        <v>482</v>
      </c>
      <c r="W26" s="39" t="s">
        <v>482</v>
      </c>
      <c r="X26" s="43">
        <v>1.9E-3</v>
      </c>
      <c r="Y26" s="39">
        <v>3.5400000000000002E-3</v>
      </c>
      <c r="Z26" s="47">
        <v>5.13E-3</v>
      </c>
      <c r="AA26" s="550"/>
    </row>
    <row r="27" spans="1:27" s="21" customFormat="1" ht="12.75" customHeight="1" x14ac:dyDescent="0.2">
      <c r="A27" s="782" t="s">
        <v>72</v>
      </c>
      <c r="B27" s="179">
        <v>38</v>
      </c>
      <c r="C27" s="179">
        <v>425</v>
      </c>
      <c r="D27" s="189">
        <v>214</v>
      </c>
      <c r="E27" s="179">
        <v>9</v>
      </c>
      <c r="F27" s="179">
        <v>74</v>
      </c>
      <c r="G27" s="189">
        <v>37</v>
      </c>
      <c r="H27" s="179">
        <v>0</v>
      </c>
      <c r="I27" s="179">
        <v>0</v>
      </c>
      <c r="J27" s="189">
        <v>0</v>
      </c>
      <c r="K27" s="179">
        <v>2</v>
      </c>
      <c r="L27" s="179">
        <v>14</v>
      </c>
      <c r="M27" s="189">
        <v>14</v>
      </c>
      <c r="N27" s="872" t="s">
        <v>72</v>
      </c>
      <c r="O27" s="179">
        <v>13</v>
      </c>
      <c r="P27" s="179">
        <v>173</v>
      </c>
      <c r="Q27" s="189">
        <v>102</v>
      </c>
      <c r="R27" s="179">
        <v>4</v>
      </c>
      <c r="S27" s="179">
        <v>48</v>
      </c>
      <c r="T27" s="189">
        <v>7</v>
      </c>
      <c r="U27" s="179">
        <v>0</v>
      </c>
      <c r="V27" s="179">
        <v>0</v>
      </c>
      <c r="W27" s="189">
        <v>0</v>
      </c>
      <c r="X27" s="179">
        <v>10</v>
      </c>
      <c r="Y27" s="179">
        <v>116</v>
      </c>
      <c r="Z27" s="222">
        <v>54</v>
      </c>
      <c r="AA27" s="399"/>
    </row>
    <row r="28" spans="1:27" s="45" customFormat="1" ht="12.75" customHeight="1" x14ac:dyDescent="0.2">
      <c r="A28" s="782"/>
      <c r="B28" s="41">
        <v>1</v>
      </c>
      <c r="C28" s="42">
        <v>1</v>
      </c>
      <c r="D28" s="42">
        <v>1</v>
      </c>
      <c r="E28" s="43">
        <v>0.23683999999999999</v>
      </c>
      <c r="F28" s="39">
        <v>0.17412</v>
      </c>
      <c r="G28" s="39">
        <v>0.1729</v>
      </c>
      <c r="H28" s="43" t="s">
        <v>482</v>
      </c>
      <c r="I28" s="39" t="s">
        <v>482</v>
      </c>
      <c r="J28" s="39" t="s">
        <v>482</v>
      </c>
      <c r="K28" s="43">
        <v>5.2630000000000003E-2</v>
      </c>
      <c r="L28" s="39">
        <v>3.2939999999999997E-2</v>
      </c>
      <c r="M28" s="44">
        <v>6.5420000000000006E-2</v>
      </c>
      <c r="N28" s="872"/>
      <c r="O28" s="43">
        <v>0.34211000000000003</v>
      </c>
      <c r="P28" s="39">
        <v>0.40705999999999998</v>
      </c>
      <c r="Q28" s="39">
        <v>0.47664000000000001</v>
      </c>
      <c r="R28" s="43">
        <v>0.10526000000000001</v>
      </c>
      <c r="S28" s="39">
        <v>0.11294</v>
      </c>
      <c r="T28" s="39">
        <v>3.2710000000000003E-2</v>
      </c>
      <c r="U28" s="43" t="s">
        <v>482</v>
      </c>
      <c r="V28" s="39" t="s">
        <v>482</v>
      </c>
      <c r="W28" s="39" t="s">
        <v>482</v>
      </c>
      <c r="X28" s="43">
        <v>0.26316000000000001</v>
      </c>
      <c r="Y28" s="39">
        <v>0.27294000000000002</v>
      </c>
      <c r="Z28" s="47">
        <v>0.25234000000000001</v>
      </c>
      <c r="AA28" s="550"/>
    </row>
    <row r="29" spans="1:27" s="21" customFormat="1" ht="12.75" customHeight="1" x14ac:dyDescent="0.2">
      <c r="A29" s="782" t="s">
        <v>73</v>
      </c>
      <c r="B29" s="179">
        <v>736</v>
      </c>
      <c r="C29" s="179">
        <v>21899</v>
      </c>
      <c r="D29" s="189">
        <v>8257</v>
      </c>
      <c r="E29" s="179">
        <v>18</v>
      </c>
      <c r="F29" s="179">
        <v>97</v>
      </c>
      <c r="G29" s="189">
        <v>417</v>
      </c>
      <c r="H29" s="179">
        <v>16</v>
      </c>
      <c r="I29" s="179">
        <v>161</v>
      </c>
      <c r="J29" s="189">
        <v>114</v>
      </c>
      <c r="K29" s="179">
        <v>39</v>
      </c>
      <c r="L29" s="179">
        <v>272</v>
      </c>
      <c r="M29" s="189">
        <v>438</v>
      </c>
      <c r="N29" s="872" t="s">
        <v>73</v>
      </c>
      <c r="O29" s="179">
        <v>341</v>
      </c>
      <c r="P29" s="179">
        <v>17495</v>
      </c>
      <c r="Q29" s="189">
        <v>3178</v>
      </c>
      <c r="R29" s="179">
        <v>321</v>
      </c>
      <c r="S29" s="179">
        <v>3866</v>
      </c>
      <c r="T29" s="189">
        <v>4097</v>
      </c>
      <c r="U29" s="179">
        <v>0</v>
      </c>
      <c r="V29" s="179">
        <v>0</v>
      </c>
      <c r="W29" s="189">
        <v>0</v>
      </c>
      <c r="X29" s="179">
        <v>1</v>
      </c>
      <c r="Y29" s="179">
        <v>8</v>
      </c>
      <c r="Z29" s="222">
        <v>13</v>
      </c>
      <c r="AA29" s="399"/>
    </row>
    <row r="30" spans="1:27" s="45" customFormat="1" ht="12.75" customHeight="1" x14ac:dyDescent="0.2">
      <c r="A30" s="782"/>
      <c r="B30" s="41">
        <v>1</v>
      </c>
      <c r="C30" s="42">
        <v>1</v>
      </c>
      <c r="D30" s="42">
        <v>1</v>
      </c>
      <c r="E30" s="43">
        <v>2.4459999999999999E-2</v>
      </c>
      <c r="F30" s="39">
        <v>4.4299999999999999E-3</v>
      </c>
      <c r="G30" s="39">
        <v>5.0500000000000003E-2</v>
      </c>
      <c r="H30" s="43">
        <v>2.1739999999999999E-2</v>
      </c>
      <c r="I30" s="39">
        <v>7.3499999999999998E-3</v>
      </c>
      <c r="J30" s="39">
        <v>1.3809999999999999E-2</v>
      </c>
      <c r="K30" s="43">
        <v>5.2990000000000002E-2</v>
      </c>
      <c r="L30" s="39">
        <v>1.242E-2</v>
      </c>
      <c r="M30" s="44">
        <v>5.305E-2</v>
      </c>
      <c r="N30" s="872"/>
      <c r="O30" s="43">
        <v>0.46332000000000001</v>
      </c>
      <c r="P30" s="39">
        <v>0.79888999999999999</v>
      </c>
      <c r="Q30" s="39">
        <v>0.38489000000000001</v>
      </c>
      <c r="R30" s="43">
        <v>0.43614000000000003</v>
      </c>
      <c r="S30" s="39">
        <v>0.17654</v>
      </c>
      <c r="T30" s="39">
        <v>0.49619000000000002</v>
      </c>
      <c r="U30" s="43" t="s">
        <v>482</v>
      </c>
      <c r="V30" s="39" t="s">
        <v>482</v>
      </c>
      <c r="W30" s="39" t="s">
        <v>482</v>
      </c>
      <c r="X30" s="43">
        <v>1.3600000000000001E-3</v>
      </c>
      <c r="Y30" s="39">
        <v>3.6999999999999999E-4</v>
      </c>
      <c r="Z30" s="47">
        <v>1.57E-3</v>
      </c>
      <c r="AA30" s="550"/>
    </row>
    <row r="31" spans="1:27" s="21" customFormat="1" ht="12.75" customHeight="1" x14ac:dyDescent="0.2">
      <c r="A31" s="782" t="s">
        <v>74</v>
      </c>
      <c r="B31" s="179">
        <v>121</v>
      </c>
      <c r="C31" s="179">
        <v>3223</v>
      </c>
      <c r="D31" s="189">
        <v>674</v>
      </c>
      <c r="E31" s="179">
        <v>4</v>
      </c>
      <c r="F31" s="179">
        <v>13</v>
      </c>
      <c r="G31" s="189">
        <v>10</v>
      </c>
      <c r="H31" s="179">
        <v>1</v>
      </c>
      <c r="I31" s="179">
        <v>3</v>
      </c>
      <c r="J31" s="189">
        <v>48</v>
      </c>
      <c r="K31" s="179">
        <v>13</v>
      </c>
      <c r="L31" s="179">
        <v>155</v>
      </c>
      <c r="M31" s="189">
        <v>75</v>
      </c>
      <c r="N31" s="872" t="s">
        <v>74</v>
      </c>
      <c r="O31" s="179">
        <v>31</v>
      </c>
      <c r="P31" s="179">
        <v>775</v>
      </c>
      <c r="Q31" s="189">
        <v>268</v>
      </c>
      <c r="R31" s="179">
        <v>72</v>
      </c>
      <c r="S31" s="179">
        <v>2277</v>
      </c>
      <c r="T31" s="189">
        <v>273</v>
      </c>
      <c r="U31" s="179">
        <v>0</v>
      </c>
      <c r="V31" s="179">
        <v>0</v>
      </c>
      <c r="W31" s="189">
        <v>0</v>
      </c>
      <c r="X31" s="179">
        <v>0</v>
      </c>
      <c r="Y31" s="179">
        <v>0</v>
      </c>
      <c r="Z31" s="222">
        <v>0</v>
      </c>
      <c r="AA31" s="399"/>
    </row>
    <row r="32" spans="1:27" s="45" customFormat="1" ht="12.75" customHeight="1" x14ac:dyDescent="0.2">
      <c r="A32" s="782"/>
      <c r="B32" s="41">
        <v>1</v>
      </c>
      <c r="C32" s="42">
        <v>1</v>
      </c>
      <c r="D32" s="42">
        <v>1</v>
      </c>
      <c r="E32" s="43">
        <v>3.3059999999999999E-2</v>
      </c>
      <c r="F32" s="39">
        <v>4.0299999999999997E-3</v>
      </c>
      <c r="G32" s="39">
        <v>1.4840000000000001E-2</v>
      </c>
      <c r="H32" s="43">
        <v>8.26E-3</v>
      </c>
      <c r="I32" s="39">
        <v>9.3000000000000005E-4</v>
      </c>
      <c r="J32" s="39">
        <v>7.1220000000000006E-2</v>
      </c>
      <c r="K32" s="43">
        <v>0.10743999999999999</v>
      </c>
      <c r="L32" s="39">
        <v>4.8090000000000001E-2</v>
      </c>
      <c r="M32" s="44">
        <v>0.11128</v>
      </c>
      <c r="N32" s="872"/>
      <c r="O32" s="43">
        <v>0.25619999999999998</v>
      </c>
      <c r="P32" s="39">
        <v>0.24046000000000001</v>
      </c>
      <c r="Q32" s="39">
        <v>0.39762999999999998</v>
      </c>
      <c r="R32" s="43">
        <v>0.59504000000000001</v>
      </c>
      <c r="S32" s="39">
        <v>0.70648</v>
      </c>
      <c r="T32" s="39">
        <v>0.40504000000000001</v>
      </c>
      <c r="U32" s="43" t="s">
        <v>482</v>
      </c>
      <c r="V32" s="39" t="s">
        <v>482</v>
      </c>
      <c r="W32" s="39" t="s">
        <v>482</v>
      </c>
      <c r="X32" s="43" t="s">
        <v>482</v>
      </c>
      <c r="Y32" s="39" t="s">
        <v>482</v>
      </c>
      <c r="Z32" s="47" t="s">
        <v>482</v>
      </c>
      <c r="AA32" s="550"/>
    </row>
    <row r="33" spans="1:27" s="21" customFormat="1" ht="12.75" customHeight="1" x14ac:dyDescent="0.2">
      <c r="A33" s="782" t="s">
        <v>75</v>
      </c>
      <c r="B33" s="179">
        <v>476</v>
      </c>
      <c r="C33" s="179">
        <v>10498</v>
      </c>
      <c r="D33" s="189">
        <v>2855</v>
      </c>
      <c r="E33" s="179">
        <v>51</v>
      </c>
      <c r="F33" s="179">
        <v>215</v>
      </c>
      <c r="G33" s="189">
        <v>222</v>
      </c>
      <c r="H33" s="179">
        <v>16</v>
      </c>
      <c r="I33" s="179">
        <v>265</v>
      </c>
      <c r="J33" s="189">
        <v>131</v>
      </c>
      <c r="K33" s="179">
        <v>36</v>
      </c>
      <c r="L33" s="179">
        <v>522</v>
      </c>
      <c r="M33" s="189">
        <v>216</v>
      </c>
      <c r="N33" s="872" t="s">
        <v>75</v>
      </c>
      <c r="O33" s="179">
        <v>290</v>
      </c>
      <c r="P33" s="179">
        <v>7845</v>
      </c>
      <c r="Q33" s="189">
        <v>1954</v>
      </c>
      <c r="R33" s="179">
        <v>81</v>
      </c>
      <c r="S33" s="179">
        <v>1614</v>
      </c>
      <c r="T33" s="189">
        <v>326</v>
      </c>
      <c r="U33" s="179">
        <v>0</v>
      </c>
      <c r="V33" s="179">
        <v>0</v>
      </c>
      <c r="W33" s="189">
        <v>0</v>
      </c>
      <c r="X33" s="179">
        <v>2</v>
      </c>
      <c r="Y33" s="179">
        <v>37</v>
      </c>
      <c r="Z33" s="222">
        <v>6</v>
      </c>
      <c r="AA33" s="399"/>
    </row>
    <row r="34" spans="1:27" s="45" customFormat="1" ht="12.75" customHeight="1" x14ac:dyDescent="0.2">
      <c r="A34" s="782"/>
      <c r="B34" s="41">
        <v>1</v>
      </c>
      <c r="C34" s="42">
        <v>1</v>
      </c>
      <c r="D34" s="42">
        <v>1</v>
      </c>
      <c r="E34" s="43">
        <v>0.10714</v>
      </c>
      <c r="F34" s="39">
        <v>2.0480000000000002E-2</v>
      </c>
      <c r="G34" s="39">
        <v>7.7759999999999996E-2</v>
      </c>
      <c r="H34" s="43">
        <v>3.3610000000000001E-2</v>
      </c>
      <c r="I34" s="39">
        <v>2.5239999999999999E-2</v>
      </c>
      <c r="J34" s="39">
        <v>4.5879999999999997E-2</v>
      </c>
      <c r="K34" s="43">
        <v>7.5630000000000003E-2</v>
      </c>
      <c r="L34" s="39">
        <v>4.972E-2</v>
      </c>
      <c r="M34" s="44">
        <v>7.5660000000000005E-2</v>
      </c>
      <c r="N34" s="872"/>
      <c r="O34" s="43">
        <v>0.60924</v>
      </c>
      <c r="P34" s="39">
        <v>0.74729000000000001</v>
      </c>
      <c r="Q34" s="39">
        <v>0.68440999999999996</v>
      </c>
      <c r="R34" s="43">
        <v>0.17016999999999999</v>
      </c>
      <c r="S34" s="39">
        <v>0.15373999999999999</v>
      </c>
      <c r="T34" s="39">
        <v>0.11419</v>
      </c>
      <c r="U34" s="43" t="s">
        <v>482</v>
      </c>
      <c r="V34" s="39" t="s">
        <v>482</v>
      </c>
      <c r="W34" s="39" t="s">
        <v>482</v>
      </c>
      <c r="X34" s="43">
        <v>4.1999999999999997E-3</v>
      </c>
      <c r="Y34" s="39">
        <v>3.5200000000000001E-3</v>
      </c>
      <c r="Z34" s="47">
        <v>2.0999999999999999E-3</v>
      </c>
      <c r="AA34" s="550"/>
    </row>
    <row r="35" spans="1:27" s="21" customFormat="1" ht="12.75" customHeight="1" x14ac:dyDescent="0.2">
      <c r="A35" s="783" t="s">
        <v>76</v>
      </c>
      <c r="B35" s="179">
        <v>112</v>
      </c>
      <c r="C35" s="179">
        <v>4981</v>
      </c>
      <c r="D35" s="189">
        <v>923</v>
      </c>
      <c r="E35" s="179">
        <v>7</v>
      </c>
      <c r="F35" s="179">
        <v>27</v>
      </c>
      <c r="G35" s="189">
        <v>219</v>
      </c>
      <c r="H35" s="179">
        <v>2</v>
      </c>
      <c r="I35" s="179">
        <v>16</v>
      </c>
      <c r="J35" s="189">
        <v>16</v>
      </c>
      <c r="K35" s="179">
        <v>7</v>
      </c>
      <c r="L35" s="179">
        <v>40</v>
      </c>
      <c r="M35" s="189">
        <v>189</v>
      </c>
      <c r="N35" s="868" t="s">
        <v>76</v>
      </c>
      <c r="O35" s="179">
        <v>42</v>
      </c>
      <c r="P35" s="179">
        <v>2697</v>
      </c>
      <c r="Q35" s="189">
        <v>391</v>
      </c>
      <c r="R35" s="179">
        <v>52</v>
      </c>
      <c r="S35" s="179">
        <v>2171</v>
      </c>
      <c r="T35" s="189">
        <v>95</v>
      </c>
      <c r="U35" s="179">
        <v>2</v>
      </c>
      <c r="V35" s="179">
        <v>30</v>
      </c>
      <c r="W35" s="189">
        <v>13</v>
      </c>
      <c r="X35" s="179">
        <v>0</v>
      </c>
      <c r="Y35" s="179">
        <v>0</v>
      </c>
      <c r="Z35" s="222">
        <v>0</v>
      </c>
      <c r="AA35" s="399"/>
    </row>
    <row r="36" spans="1:27" s="45" customFormat="1" ht="12.75" customHeight="1" x14ac:dyDescent="0.2">
      <c r="A36" s="784"/>
      <c r="B36" s="231">
        <v>1</v>
      </c>
      <c r="C36" s="231">
        <v>1</v>
      </c>
      <c r="D36" s="231">
        <v>1</v>
      </c>
      <c r="E36" s="232">
        <v>6.25E-2</v>
      </c>
      <c r="F36" s="233">
        <v>5.4200000000000003E-3</v>
      </c>
      <c r="G36" s="233">
        <v>0.23727000000000001</v>
      </c>
      <c r="H36" s="232">
        <v>1.7860000000000001E-2</v>
      </c>
      <c r="I36" s="233">
        <v>3.2100000000000002E-3</v>
      </c>
      <c r="J36" s="233">
        <v>1.7330000000000002E-2</v>
      </c>
      <c r="K36" s="232">
        <v>6.25E-2</v>
      </c>
      <c r="L36" s="233">
        <v>8.0300000000000007E-3</v>
      </c>
      <c r="M36" s="234">
        <v>0.20477000000000001</v>
      </c>
      <c r="N36" s="869"/>
      <c r="O36" s="233">
        <v>0.375</v>
      </c>
      <c r="P36" s="233">
        <v>0.54146000000000005</v>
      </c>
      <c r="Q36" s="233">
        <v>0.42362</v>
      </c>
      <c r="R36" s="232">
        <v>0.46428999999999998</v>
      </c>
      <c r="S36" s="233">
        <v>0.43586000000000003</v>
      </c>
      <c r="T36" s="233">
        <v>0.10292999999999999</v>
      </c>
      <c r="U36" s="232">
        <v>1.7860000000000001E-2</v>
      </c>
      <c r="V36" s="233">
        <v>6.0200000000000002E-3</v>
      </c>
      <c r="W36" s="233">
        <v>1.4080000000000001E-2</v>
      </c>
      <c r="X36" s="232" t="s">
        <v>482</v>
      </c>
      <c r="Y36" s="233" t="s">
        <v>482</v>
      </c>
      <c r="Z36" s="243" t="s">
        <v>482</v>
      </c>
      <c r="AA36" s="550"/>
    </row>
    <row r="37" spans="1:27" s="24" customFormat="1" ht="12.75" customHeight="1" x14ac:dyDescent="0.2">
      <c r="A37" s="833" t="s">
        <v>85</v>
      </c>
      <c r="B37" s="178">
        <v>24437</v>
      </c>
      <c r="C37" s="178">
        <v>576305</v>
      </c>
      <c r="D37" s="235">
        <v>193346</v>
      </c>
      <c r="E37" s="178">
        <v>1675</v>
      </c>
      <c r="F37" s="178">
        <v>11248</v>
      </c>
      <c r="G37" s="235">
        <v>19413</v>
      </c>
      <c r="H37" s="178">
        <v>1058</v>
      </c>
      <c r="I37" s="178">
        <v>12911</v>
      </c>
      <c r="J37" s="235">
        <v>8215</v>
      </c>
      <c r="K37" s="178">
        <v>2869</v>
      </c>
      <c r="L37" s="178">
        <v>32890</v>
      </c>
      <c r="M37" s="235">
        <v>25439</v>
      </c>
      <c r="N37" s="870" t="s">
        <v>85</v>
      </c>
      <c r="O37" s="178">
        <v>14285</v>
      </c>
      <c r="P37" s="178">
        <v>421158</v>
      </c>
      <c r="Q37" s="235">
        <v>113353</v>
      </c>
      <c r="R37" s="178">
        <v>4413</v>
      </c>
      <c r="S37" s="178">
        <v>95640</v>
      </c>
      <c r="T37" s="235">
        <v>25879</v>
      </c>
      <c r="U37" s="178">
        <v>73</v>
      </c>
      <c r="V37" s="178">
        <v>1562</v>
      </c>
      <c r="W37" s="235">
        <v>500</v>
      </c>
      <c r="X37" s="178">
        <v>64</v>
      </c>
      <c r="Y37" s="178">
        <v>896</v>
      </c>
      <c r="Z37" s="226">
        <v>547</v>
      </c>
      <c r="AA37" s="539"/>
    </row>
    <row r="38" spans="1:27" s="46" customFormat="1" ht="12.75" customHeight="1" thickBot="1" x14ac:dyDescent="0.25">
      <c r="A38" s="834"/>
      <c r="B38" s="238">
        <v>1</v>
      </c>
      <c r="C38" s="239">
        <v>1</v>
      </c>
      <c r="D38" s="239">
        <v>1</v>
      </c>
      <c r="E38" s="240">
        <v>6.8540000000000004E-2</v>
      </c>
      <c r="F38" s="241">
        <v>1.9519999999999999E-2</v>
      </c>
      <c r="G38" s="241">
        <v>0.10041</v>
      </c>
      <c r="H38" s="240">
        <v>4.3299999999999998E-2</v>
      </c>
      <c r="I38" s="241">
        <v>2.24E-2</v>
      </c>
      <c r="J38" s="241">
        <v>4.249E-2</v>
      </c>
      <c r="K38" s="240">
        <v>0.1174</v>
      </c>
      <c r="L38" s="241">
        <v>5.7070000000000003E-2</v>
      </c>
      <c r="M38" s="396">
        <v>0.13156999999999999</v>
      </c>
      <c r="N38" s="871"/>
      <c r="O38" s="240">
        <v>0.58455999999999997</v>
      </c>
      <c r="P38" s="241">
        <v>0.73079000000000005</v>
      </c>
      <c r="Q38" s="241">
        <v>0.58626999999999996</v>
      </c>
      <c r="R38" s="240">
        <v>0.18059</v>
      </c>
      <c r="S38" s="241">
        <v>0.16594999999999999</v>
      </c>
      <c r="T38" s="241">
        <v>0.13385</v>
      </c>
      <c r="U38" s="240">
        <v>2.99E-3</v>
      </c>
      <c r="V38" s="241">
        <v>2.7100000000000002E-3</v>
      </c>
      <c r="W38" s="241">
        <v>2.5899999999999999E-3</v>
      </c>
      <c r="X38" s="240">
        <v>2.6199999999999999E-3</v>
      </c>
      <c r="Y38" s="241">
        <v>1.5499999999999999E-3</v>
      </c>
      <c r="Z38" s="244">
        <v>2.8300000000000001E-3</v>
      </c>
      <c r="AA38" s="551"/>
    </row>
    <row r="39" spans="1:27" s="397" customFormat="1" x14ac:dyDescent="0.2">
      <c r="A39" s="548"/>
      <c r="E39" s="548"/>
      <c r="F39" s="548"/>
      <c r="G39" s="548"/>
      <c r="H39" s="548"/>
      <c r="I39" s="548"/>
      <c r="J39" s="548"/>
      <c r="K39" s="548"/>
      <c r="L39" s="548"/>
      <c r="M39" s="548"/>
      <c r="N39" s="407"/>
    </row>
    <row r="40" spans="1:27" s="526" customFormat="1" ht="11.25" x14ac:dyDescent="0.2">
      <c r="A40" s="526" t="str">
        <f>"Anmerkungen. Datengrundlage: Volkshochschul-Statistik "&amp;Hilfswerte!B1&amp;"; Basis: "&amp;Tabelle1!$C$36&amp;" vhs."</f>
        <v>Anmerkungen. Datengrundlage: Volkshochschul-Statistik 2024; Basis: 821 vhs.</v>
      </c>
      <c r="N40" s="526" t="str">
        <f>"Anmerkungen. Datengrundlage: Volkshochschul-Statistik "&amp;Hilfswerte!B1&amp;"; Basis: "&amp;Tabelle1!$C$36&amp;" vhs."</f>
        <v>Anmerkungen. Datengrundlage: Volkshochschul-Statistik 2024; Basis: 821 vhs.</v>
      </c>
    </row>
    <row r="41" spans="1:27" s="526" customFormat="1" ht="11.25" x14ac:dyDescent="0.2"/>
    <row r="42" spans="1:27" s="397" customFormat="1" x14ac:dyDescent="0.2">
      <c r="A42" s="534" t="str">
        <f>Tabelle1!$A$41</f>
        <v>Datengrundlage: Deutsches Institut für Erwachsenenbildung DIE (2025). „Basisdaten Volkshochschul-Statistik (seit 2018)“</v>
      </c>
      <c r="B42" s="536"/>
      <c r="C42" s="536"/>
      <c r="D42" s="536"/>
      <c r="E42" s="536"/>
      <c r="F42" s="536"/>
      <c r="G42" s="536"/>
      <c r="H42" s="536"/>
      <c r="N42" s="534" t="str">
        <f>Tabelle1!$A$41</f>
        <v>Datengrundlage: Deutsches Institut für Erwachsenenbildung DIE (2025). „Basisdaten Volkshochschul-Statistik (seit 2018)“</v>
      </c>
      <c r="O42" s="536"/>
      <c r="P42" s="536"/>
      <c r="Q42" s="536"/>
      <c r="R42" s="536"/>
      <c r="S42" s="536"/>
      <c r="T42" s="536"/>
      <c r="U42" s="536"/>
    </row>
    <row r="43" spans="1:27" s="397" customFormat="1" x14ac:dyDescent="0.2">
      <c r="A43" s="534" t="str">
        <f>Tabelle1!$A$42</f>
        <v xml:space="preserve">(ZA6276; Version 2.0.0) [Data set]. GESIS, Köln. </v>
      </c>
      <c r="B43" s="532"/>
      <c r="C43" s="532"/>
      <c r="D43" s="532"/>
      <c r="E43" s="762" t="s">
        <v>473</v>
      </c>
      <c r="F43" s="762"/>
      <c r="G43" s="762"/>
      <c r="H43" s="532"/>
      <c r="N43" s="534" t="str">
        <f>Tabelle1!$A$42</f>
        <v xml:space="preserve">(ZA6276; Version 2.0.0) [Data set]. GESIS, Köln. </v>
      </c>
      <c r="O43" s="532"/>
      <c r="P43" s="532"/>
      <c r="Q43" s="532"/>
      <c r="R43" s="762" t="s">
        <v>473</v>
      </c>
      <c r="S43" s="762"/>
      <c r="T43" s="762"/>
      <c r="U43" s="532"/>
    </row>
    <row r="44" spans="1:27" s="397" customFormat="1" x14ac:dyDescent="0.2">
      <c r="A44" s="536"/>
      <c r="B44" s="536"/>
      <c r="C44" s="536"/>
      <c r="D44" s="536"/>
      <c r="E44" s="536"/>
      <c r="F44" s="536"/>
      <c r="G44" s="536"/>
      <c r="H44" s="536"/>
      <c r="N44" s="536"/>
      <c r="O44" s="536"/>
      <c r="P44" s="536"/>
      <c r="Q44" s="536"/>
      <c r="R44" s="536"/>
      <c r="S44" s="536"/>
      <c r="T44" s="536"/>
      <c r="U44" s="536"/>
    </row>
    <row r="45" spans="1:27" s="397" customFormat="1" x14ac:dyDescent="0.2">
      <c r="A45" s="666" t="str">
        <f>Tabelle1!$A$44</f>
        <v>Die Tabellen stehen unter der Lizenz CC BY-SA DEED 4.0.</v>
      </c>
      <c r="B45" s="536"/>
      <c r="C45" s="536"/>
      <c r="D45" s="536"/>
      <c r="E45" s="536"/>
      <c r="F45" s="536"/>
      <c r="G45" s="536"/>
      <c r="H45" s="536"/>
      <c r="N45" s="666" t="str">
        <f>Tabelle1!$A$44</f>
        <v>Die Tabellen stehen unter der Lizenz CC BY-SA DEED 4.0.</v>
      </c>
      <c r="O45" s="536"/>
      <c r="P45" s="536"/>
      <c r="Q45" s="536"/>
      <c r="R45" s="536"/>
      <c r="S45" s="536"/>
      <c r="T45" s="536"/>
      <c r="U45" s="536"/>
    </row>
    <row r="46" spans="1:27" s="49" customFormat="1" ht="44.25" x14ac:dyDescent="0.55000000000000004">
      <c r="A46" s="48"/>
      <c r="AA46" s="552"/>
    </row>
    <row r="49" ht="26.25" customHeight="1" x14ac:dyDescent="0.2"/>
  </sheetData>
  <mergeCells count="51">
    <mergeCell ref="E43:G43"/>
    <mergeCell ref="R43:T43"/>
    <mergeCell ref="A35:A36"/>
    <mergeCell ref="N35:N36"/>
    <mergeCell ref="A37:A38"/>
    <mergeCell ref="N37:N38"/>
    <mergeCell ref="A29:A30"/>
    <mergeCell ref="N29:N30"/>
    <mergeCell ref="A31:A32"/>
    <mergeCell ref="N31:N32"/>
    <mergeCell ref="A33:A34"/>
    <mergeCell ref="N33:N34"/>
    <mergeCell ref="A23:A24"/>
    <mergeCell ref="N23:N24"/>
    <mergeCell ref="A25:A26"/>
    <mergeCell ref="N25:N26"/>
    <mergeCell ref="A27:A28"/>
    <mergeCell ref="N27:N28"/>
    <mergeCell ref="A17:A18"/>
    <mergeCell ref="N17:N18"/>
    <mergeCell ref="A19:A20"/>
    <mergeCell ref="N19:N20"/>
    <mergeCell ref="A21:A22"/>
    <mergeCell ref="N21:N22"/>
    <mergeCell ref="A15:A16"/>
    <mergeCell ref="N15:N16"/>
    <mergeCell ref="O3:Q3"/>
    <mergeCell ref="R3:T3"/>
    <mergeCell ref="U3:W3"/>
    <mergeCell ref="N9:N10"/>
    <mergeCell ref="A11:A12"/>
    <mergeCell ref="N11:N12"/>
    <mergeCell ref="A13:A14"/>
    <mergeCell ref="N13:N14"/>
    <mergeCell ref="AB3:AF11"/>
    <mergeCell ref="A5:A6"/>
    <mergeCell ref="N5:N6"/>
    <mergeCell ref="A7:A8"/>
    <mergeCell ref="N7:N8"/>
    <mergeCell ref="A9:A10"/>
    <mergeCell ref="A1:M1"/>
    <mergeCell ref="N1:Z1"/>
    <mergeCell ref="A2:A4"/>
    <mergeCell ref="B2:D3"/>
    <mergeCell ref="E2:M2"/>
    <mergeCell ref="N2:N4"/>
    <mergeCell ref="O2:Z2"/>
    <mergeCell ref="E3:G3"/>
    <mergeCell ref="H3:J3"/>
    <mergeCell ref="K3:M3"/>
    <mergeCell ref="X3:Z3"/>
  </mergeCells>
  <conditionalFormatting sqref="A6">
    <cfRule type="cellIs" dxfId="389" priority="409" stopIfTrue="1" operator="equal">
      <formula>1</formula>
    </cfRule>
    <cfRule type="cellIs" dxfId="388" priority="410" stopIfTrue="1" operator="lessThan">
      <formula>0.0005</formula>
    </cfRule>
  </conditionalFormatting>
  <conditionalFormatting sqref="A8 A10 A12 A14 A16 A18 A20 A22 A24 A26 A28 A30 A32 A34 A36">
    <cfRule type="cellIs" dxfId="387" priority="415" stopIfTrue="1" operator="equal">
      <formula>1</formula>
    </cfRule>
    <cfRule type="cellIs" dxfId="386" priority="416" stopIfTrue="1" operator="lessThan">
      <formula>0.0005</formula>
    </cfRule>
  </conditionalFormatting>
  <conditionalFormatting sqref="A5:Z5">
    <cfRule type="cellIs" dxfId="385" priority="139" stopIfTrue="1" operator="equal">
      <formula>0</formula>
    </cfRule>
  </conditionalFormatting>
  <conditionalFormatting sqref="A9:Z9">
    <cfRule type="cellIs" dxfId="384" priority="127" stopIfTrue="1" operator="equal">
      <formula>0</formula>
    </cfRule>
  </conditionalFormatting>
  <conditionalFormatting sqref="A11:Z11">
    <cfRule type="cellIs" dxfId="383" priority="118" stopIfTrue="1" operator="equal">
      <formula>0</formula>
    </cfRule>
  </conditionalFormatting>
  <conditionalFormatting sqref="A13:Z13">
    <cfRule type="cellIs" dxfId="382" priority="109" stopIfTrue="1" operator="equal">
      <formula>0</formula>
    </cfRule>
  </conditionalFormatting>
  <conditionalFormatting sqref="A15:Z15">
    <cfRule type="cellIs" dxfId="381" priority="100" stopIfTrue="1" operator="equal">
      <formula>0</formula>
    </cfRule>
  </conditionalFormatting>
  <conditionalFormatting sqref="A17:Z17">
    <cfRule type="cellIs" dxfId="380" priority="91" stopIfTrue="1" operator="equal">
      <formula>0</formula>
    </cfRule>
  </conditionalFormatting>
  <conditionalFormatting sqref="A19:Z19">
    <cfRule type="cellIs" dxfId="379" priority="82" stopIfTrue="1" operator="equal">
      <formula>0</formula>
    </cfRule>
  </conditionalFormatting>
  <conditionalFormatting sqref="A21:Z21">
    <cfRule type="cellIs" dxfId="378" priority="73" stopIfTrue="1" operator="equal">
      <formula>0</formula>
    </cfRule>
  </conditionalFormatting>
  <conditionalFormatting sqref="A23:Z23">
    <cfRule type="cellIs" dxfId="377" priority="64" stopIfTrue="1" operator="equal">
      <formula>0</formula>
    </cfRule>
  </conditionalFormatting>
  <conditionalFormatting sqref="A25:Z25">
    <cfRule type="cellIs" dxfId="376" priority="55" stopIfTrue="1" operator="equal">
      <formula>0</formula>
    </cfRule>
  </conditionalFormatting>
  <conditionalFormatting sqref="A27:Z27">
    <cfRule type="cellIs" dxfId="375" priority="46" stopIfTrue="1" operator="equal">
      <formula>0</formula>
    </cfRule>
  </conditionalFormatting>
  <conditionalFormatting sqref="A29:Z29">
    <cfRule type="cellIs" dxfId="374" priority="37" stopIfTrue="1" operator="equal">
      <formula>0</formula>
    </cfRule>
  </conditionalFormatting>
  <conditionalFormatting sqref="A31:Z31">
    <cfRule type="cellIs" dxfId="373" priority="28" stopIfTrue="1" operator="equal">
      <formula>0</formula>
    </cfRule>
  </conditionalFormatting>
  <conditionalFormatting sqref="A33:Z33">
    <cfRule type="cellIs" dxfId="372" priority="19" stopIfTrue="1" operator="equal">
      <formula>0</formula>
    </cfRule>
  </conditionalFormatting>
  <conditionalFormatting sqref="A35:Z35">
    <cfRule type="cellIs" dxfId="371" priority="10" stopIfTrue="1" operator="equal">
      <formula>0</formula>
    </cfRule>
  </conditionalFormatting>
  <conditionalFormatting sqref="B7:M7">
    <cfRule type="cellIs" dxfId="370" priority="385" stopIfTrue="1" operator="equal">
      <formula>0</formula>
    </cfRule>
  </conditionalFormatting>
  <conditionalFormatting sqref="B37:M37">
    <cfRule type="cellIs" dxfId="369" priority="205" stopIfTrue="1" operator="equal">
      <formula>0</formula>
    </cfRule>
  </conditionalFormatting>
  <conditionalFormatting sqref="N6 N8 N10 N12 N14 N16 N18 N20 N22 N24 N26 N28 N30 N32 N34 N36">
    <cfRule type="cellIs" dxfId="368" priority="412" stopIfTrue="1" operator="equal">
      <formula>1</formula>
    </cfRule>
    <cfRule type="cellIs" dxfId="367" priority="413" stopIfTrue="1" operator="lessThan">
      <formula>0.0005</formula>
    </cfRule>
  </conditionalFormatting>
  <conditionalFormatting sqref="O7:Z7">
    <cfRule type="cellIs" dxfId="366" priority="136" stopIfTrue="1" operator="equal">
      <formula>0</formula>
    </cfRule>
  </conditionalFormatting>
  <conditionalFormatting sqref="O37:Z37">
    <cfRule type="cellIs" dxfId="365" priority="1" stopIfTrue="1" operator="equal">
      <formula>0</formula>
    </cfRule>
  </conditionalFormatting>
  <hyperlinks>
    <hyperlink ref="A45" r:id="rId1" display="Publikation und Tabellen stehen unter der Lizenz CC BY-SA DEED 4.0." xr:uid="{CBC4DC37-0EF6-49CD-9E17-597B05DBAA50}"/>
    <hyperlink ref="N45" r:id="rId2" display="Publikation und Tabellen stehen unter der Lizenz CC BY-SA DEED 4.0." xr:uid="{938A4535-B7B8-4AE5-B40E-7B76980AA322}"/>
    <hyperlink ref="E43" r:id="rId3" xr:uid="{613CDDA3-8DF7-4206-88E7-2D72CBD0F343}"/>
    <hyperlink ref="E43:G43" r:id="rId4" display="http://dx.doi.org/10.4232/1.14582 " xr:uid="{568F16EC-B677-4390-AB96-E4777AC9E5EE}"/>
    <hyperlink ref="R43" r:id="rId5" xr:uid="{30A5D532-1E19-40CB-B392-7815B8E0531E}"/>
    <hyperlink ref="R43:T43" r:id="rId6" display="http://dx.doi.org/10.4232/1.14582 " xr:uid="{9AFF5ED8-70B2-404D-B5D8-B2C5DDCF52EE}"/>
  </hyperlinks>
  <pageMargins left="0.78740157480314965" right="0.78740157480314965" top="0.98425196850393704" bottom="0.98425196850393704" header="0.51181102362204722" footer="0.51181102362204722"/>
  <pageSetup paperSize="9" scale="78" orientation="portrait" r:id="rId7"/>
  <headerFooter scaleWithDoc="0" alignWithMargins="0"/>
  <colBreaks count="1" manualBreakCount="1">
    <brk id="13" max="44" man="1"/>
  </colBreaks>
  <legacyDrawingHF r:id="rId8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143F26-A77E-4743-89A7-AD4C980CB23A}">
  <dimension ref="A1:AC49"/>
  <sheetViews>
    <sheetView view="pageBreakPreview" zoomScaleNormal="100" zoomScaleSheetLayoutView="100" workbookViewId="0">
      <selection sqref="A1:M1"/>
    </sheetView>
  </sheetViews>
  <sheetFormatPr baseColWidth="10" defaultRowHeight="12.75" x14ac:dyDescent="0.2"/>
  <cols>
    <col min="1" max="1" width="13.5703125" style="20" customWidth="1"/>
    <col min="2" max="2" width="6.42578125" style="20" customWidth="1"/>
    <col min="3" max="4" width="7.85546875" style="20" customWidth="1"/>
    <col min="5" max="5" width="6.28515625" style="20" customWidth="1"/>
    <col min="6" max="6" width="7.140625" style="20" customWidth="1"/>
    <col min="7" max="7" width="7.85546875" style="20" customWidth="1"/>
    <col min="8" max="8" width="6.5703125" style="20" customWidth="1"/>
    <col min="9" max="9" width="7.85546875" style="20" customWidth="1"/>
    <col min="10" max="10" width="8" style="20" customWidth="1"/>
    <col min="11" max="11" width="6.5703125" style="20" customWidth="1"/>
    <col min="12" max="12" width="7.85546875" style="20" customWidth="1"/>
    <col min="13" max="13" width="8" style="20" customWidth="1"/>
    <col min="14" max="14" width="14.42578125" style="20" customWidth="1"/>
    <col min="15" max="15" width="6.5703125" style="20" customWidth="1"/>
    <col min="16" max="16" width="7.85546875" style="20" customWidth="1"/>
    <col min="17" max="17" width="8" style="20" customWidth="1"/>
    <col min="18" max="18" width="6.5703125" style="20" customWidth="1"/>
    <col min="19" max="19" width="7.85546875" style="20" customWidth="1"/>
    <col min="20" max="20" width="8" style="20" customWidth="1"/>
    <col min="21" max="21" width="6.5703125" style="20" customWidth="1"/>
    <col min="22" max="22" width="7.85546875" style="20" customWidth="1"/>
    <col min="23" max="26" width="8" style="20" customWidth="1"/>
    <col min="27" max="27" width="6.5703125" style="397" customWidth="1"/>
    <col min="28" max="28" width="8.7109375" style="20" customWidth="1"/>
    <col min="29" max="29" width="8" style="20" customWidth="1"/>
    <col min="30" max="16384" width="11.42578125" style="20"/>
  </cols>
  <sheetData>
    <row r="1" spans="1:29" s="19" customFormat="1" ht="37.5" customHeight="1" thickBot="1" x14ac:dyDescent="0.25">
      <c r="A1" s="785" t="str">
        <f>"Tabelle 8.5: Kurse, Unterrichtsstunden und Belegungen nach Ländern und Programmbereichen " &amp;Hilfswerte!B1&amp; " - Abschlussbezogene Kurse"</f>
        <v>Tabelle 8.5: Kurse, Unterrichtsstunden und Belegungen nach Ländern und Programmbereichen 2024 - Abschlussbezogene Kurse</v>
      </c>
      <c r="B1" s="785"/>
      <c r="C1" s="785"/>
      <c r="D1" s="785"/>
      <c r="E1" s="785"/>
      <c r="F1" s="785"/>
      <c r="G1" s="785"/>
      <c r="H1" s="785"/>
      <c r="I1" s="785"/>
      <c r="J1" s="785"/>
      <c r="K1" s="785"/>
      <c r="L1" s="785"/>
      <c r="M1" s="785"/>
      <c r="N1" s="785" t="str">
        <f>"noch Tabelle 8.5: Kurse, Unterrichtsstunden und  Belegungen nach Ländern und Programmbereichen " &amp;Hilfswerte!B1&amp; " - Abschlussbezogene Kurse"</f>
        <v>noch Tabelle 8.5: Kurse, Unterrichtsstunden und  Belegungen nach Ländern und Programmbereichen 2024 - Abschlussbezogene Kurse</v>
      </c>
      <c r="O1" s="785"/>
      <c r="P1" s="785"/>
      <c r="Q1" s="785"/>
      <c r="R1" s="785"/>
      <c r="S1" s="785"/>
      <c r="T1" s="785"/>
      <c r="U1" s="785"/>
      <c r="V1" s="785"/>
      <c r="W1" s="785"/>
      <c r="X1" s="785"/>
      <c r="Y1" s="785"/>
      <c r="Z1" s="785"/>
      <c r="AA1" s="406"/>
      <c r="AB1" s="35"/>
      <c r="AC1" s="35"/>
    </row>
    <row r="2" spans="1:29" s="19" customFormat="1" ht="14.25" customHeight="1" x14ac:dyDescent="0.2">
      <c r="A2" s="801" t="s">
        <v>12</v>
      </c>
      <c r="B2" s="795" t="s">
        <v>58</v>
      </c>
      <c r="C2" s="796"/>
      <c r="D2" s="796"/>
      <c r="E2" s="859" t="s">
        <v>54</v>
      </c>
      <c r="F2" s="793"/>
      <c r="G2" s="793"/>
      <c r="H2" s="793"/>
      <c r="I2" s="793"/>
      <c r="J2" s="793"/>
      <c r="K2" s="793"/>
      <c r="L2" s="793"/>
      <c r="M2" s="862"/>
      <c r="N2" s="874" t="s">
        <v>12</v>
      </c>
      <c r="O2" s="795" t="s">
        <v>54</v>
      </c>
      <c r="P2" s="796"/>
      <c r="Q2" s="796"/>
      <c r="R2" s="796"/>
      <c r="S2" s="796"/>
      <c r="T2" s="796"/>
      <c r="U2" s="796"/>
      <c r="V2" s="796"/>
      <c r="W2" s="796"/>
      <c r="X2" s="796"/>
      <c r="Y2" s="796"/>
      <c r="Z2" s="863"/>
      <c r="AA2" s="537"/>
    </row>
    <row r="3" spans="1:29" s="40" customFormat="1" ht="39.75" customHeight="1" x14ac:dyDescent="0.2">
      <c r="A3" s="802"/>
      <c r="B3" s="850"/>
      <c r="C3" s="861"/>
      <c r="D3" s="861"/>
      <c r="E3" s="864" t="s">
        <v>1</v>
      </c>
      <c r="F3" s="790"/>
      <c r="G3" s="791"/>
      <c r="H3" s="864" t="s">
        <v>2</v>
      </c>
      <c r="I3" s="790"/>
      <c r="J3" s="791"/>
      <c r="K3" s="864" t="s">
        <v>19</v>
      </c>
      <c r="L3" s="790"/>
      <c r="M3" s="791"/>
      <c r="N3" s="875"/>
      <c r="O3" s="845" t="s">
        <v>20</v>
      </c>
      <c r="P3" s="845"/>
      <c r="Q3" s="845"/>
      <c r="R3" s="845" t="s">
        <v>325</v>
      </c>
      <c r="S3" s="845"/>
      <c r="T3" s="845"/>
      <c r="U3" s="845" t="s">
        <v>359</v>
      </c>
      <c r="V3" s="845"/>
      <c r="W3" s="864"/>
      <c r="X3" s="864" t="s">
        <v>39</v>
      </c>
      <c r="Y3" s="790"/>
      <c r="Z3" s="792"/>
      <c r="AA3" s="549"/>
    </row>
    <row r="4" spans="1:29" ht="33.75" x14ac:dyDescent="0.2">
      <c r="A4" s="803"/>
      <c r="B4" s="568" t="s">
        <v>16</v>
      </c>
      <c r="C4" s="568" t="s">
        <v>17</v>
      </c>
      <c r="D4" s="568" t="s">
        <v>18</v>
      </c>
      <c r="E4" s="568" t="s">
        <v>16</v>
      </c>
      <c r="F4" s="568" t="s">
        <v>17</v>
      </c>
      <c r="G4" s="566" t="s">
        <v>18</v>
      </c>
      <c r="H4" s="568" t="s">
        <v>16</v>
      </c>
      <c r="I4" s="568" t="s">
        <v>17</v>
      </c>
      <c r="J4" s="566" t="s">
        <v>18</v>
      </c>
      <c r="K4" s="568" t="s">
        <v>16</v>
      </c>
      <c r="L4" s="568" t="s">
        <v>17</v>
      </c>
      <c r="M4" s="566" t="s">
        <v>18</v>
      </c>
      <c r="N4" s="876"/>
      <c r="O4" s="568" t="s">
        <v>16</v>
      </c>
      <c r="P4" s="568" t="s">
        <v>17</v>
      </c>
      <c r="Q4" s="566" t="s">
        <v>18</v>
      </c>
      <c r="R4" s="568" t="s">
        <v>16</v>
      </c>
      <c r="S4" s="568" t="s">
        <v>17</v>
      </c>
      <c r="T4" s="566" t="s">
        <v>18</v>
      </c>
      <c r="U4" s="568" t="s">
        <v>16</v>
      </c>
      <c r="V4" s="568" t="s">
        <v>17</v>
      </c>
      <c r="W4" s="568" t="s">
        <v>18</v>
      </c>
      <c r="X4" s="568" t="s">
        <v>16</v>
      </c>
      <c r="Y4" s="568" t="s">
        <v>17</v>
      </c>
      <c r="Z4" s="570" t="s">
        <v>18</v>
      </c>
    </row>
    <row r="5" spans="1:29" s="21" customFormat="1" ht="12.75" customHeight="1" x14ac:dyDescent="0.2">
      <c r="A5" s="799" t="s">
        <v>61</v>
      </c>
      <c r="B5" s="179">
        <v>27033</v>
      </c>
      <c r="C5" s="179">
        <v>1602255</v>
      </c>
      <c r="D5" s="189">
        <v>305722</v>
      </c>
      <c r="E5" s="179">
        <v>80</v>
      </c>
      <c r="F5" s="179">
        <v>3103</v>
      </c>
      <c r="G5" s="189">
        <v>793</v>
      </c>
      <c r="H5" s="179">
        <v>86</v>
      </c>
      <c r="I5" s="179">
        <v>4379</v>
      </c>
      <c r="J5" s="189">
        <v>509</v>
      </c>
      <c r="K5" s="179">
        <v>128</v>
      </c>
      <c r="L5" s="179">
        <v>1754</v>
      </c>
      <c r="M5" s="189">
        <v>1440</v>
      </c>
      <c r="N5" s="873" t="s">
        <v>61</v>
      </c>
      <c r="O5" s="179">
        <v>25525</v>
      </c>
      <c r="P5" s="179">
        <v>1459995</v>
      </c>
      <c r="Q5" s="189">
        <v>293268</v>
      </c>
      <c r="R5" s="179">
        <v>530</v>
      </c>
      <c r="S5" s="179">
        <v>32925</v>
      </c>
      <c r="T5" s="189">
        <v>3081</v>
      </c>
      <c r="U5" s="179">
        <v>637</v>
      </c>
      <c r="V5" s="179">
        <v>96310</v>
      </c>
      <c r="W5" s="189">
        <v>6274</v>
      </c>
      <c r="X5" s="179">
        <v>47</v>
      </c>
      <c r="Y5" s="179">
        <v>3789</v>
      </c>
      <c r="Z5" s="222">
        <v>357</v>
      </c>
      <c r="AA5" s="399"/>
    </row>
    <row r="6" spans="1:29" s="21" customFormat="1" ht="12.75" customHeight="1" x14ac:dyDescent="0.2">
      <c r="A6" s="782"/>
      <c r="B6" s="41">
        <v>1</v>
      </c>
      <c r="C6" s="42">
        <v>1</v>
      </c>
      <c r="D6" s="42">
        <v>1</v>
      </c>
      <c r="E6" s="43">
        <v>2.96E-3</v>
      </c>
      <c r="F6" s="39">
        <v>1.9400000000000001E-3</v>
      </c>
      <c r="G6" s="39">
        <v>2.5899999999999999E-3</v>
      </c>
      <c r="H6" s="43">
        <v>3.1800000000000001E-3</v>
      </c>
      <c r="I6" s="39">
        <v>2.7299999999999998E-3</v>
      </c>
      <c r="J6" s="39">
        <v>1.66E-3</v>
      </c>
      <c r="K6" s="43">
        <v>4.7299999999999998E-3</v>
      </c>
      <c r="L6" s="39">
        <v>1.09E-3</v>
      </c>
      <c r="M6" s="44">
        <v>4.7099999999999998E-3</v>
      </c>
      <c r="N6" s="872"/>
      <c r="O6" s="43">
        <v>0.94421999999999995</v>
      </c>
      <c r="P6" s="39">
        <v>0.91120999999999996</v>
      </c>
      <c r="Q6" s="39">
        <v>0.95926</v>
      </c>
      <c r="R6" s="43">
        <v>1.9609999999999999E-2</v>
      </c>
      <c r="S6" s="39">
        <v>2.0549999999999999E-2</v>
      </c>
      <c r="T6" s="39">
        <v>1.008E-2</v>
      </c>
      <c r="U6" s="43">
        <v>2.3560000000000001E-2</v>
      </c>
      <c r="V6" s="39">
        <v>6.0109999999999997E-2</v>
      </c>
      <c r="W6" s="39">
        <v>2.052E-2</v>
      </c>
      <c r="X6" s="43">
        <v>1.74E-3</v>
      </c>
      <c r="Y6" s="39">
        <v>2.3600000000000001E-3</v>
      </c>
      <c r="Z6" s="47">
        <v>1.17E-3</v>
      </c>
      <c r="AA6" s="399"/>
    </row>
    <row r="7" spans="1:29" s="21" customFormat="1" ht="12.75" customHeight="1" x14ac:dyDescent="0.2">
      <c r="A7" s="782" t="s">
        <v>62</v>
      </c>
      <c r="B7" s="179">
        <v>8493</v>
      </c>
      <c r="C7" s="179">
        <v>756732</v>
      </c>
      <c r="D7" s="189">
        <v>120741</v>
      </c>
      <c r="E7" s="179">
        <v>4</v>
      </c>
      <c r="F7" s="179">
        <v>84</v>
      </c>
      <c r="G7" s="189">
        <v>42</v>
      </c>
      <c r="H7" s="179">
        <v>2</v>
      </c>
      <c r="I7" s="179">
        <v>72</v>
      </c>
      <c r="J7" s="189">
        <v>29</v>
      </c>
      <c r="K7" s="179">
        <v>18</v>
      </c>
      <c r="L7" s="179">
        <v>296</v>
      </c>
      <c r="M7" s="189">
        <v>188</v>
      </c>
      <c r="N7" s="872" t="s">
        <v>62</v>
      </c>
      <c r="O7" s="179">
        <v>7648</v>
      </c>
      <c r="P7" s="179">
        <v>671752</v>
      </c>
      <c r="Q7" s="189">
        <v>114305</v>
      </c>
      <c r="R7" s="179">
        <v>335</v>
      </c>
      <c r="S7" s="179">
        <v>32980</v>
      </c>
      <c r="T7" s="189">
        <v>1719</v>
      </c>
      <c r="U7" s="179">
        <v>459</v>
      </c>
      <c r="V7" s="179">
        <v>49196</v>
      </c>
      <c r="W7" s="189">
        <v>4096</v>
      </c>
      <c r="X7" s="179">
        <v>27</v>
      </c>
      <c r="Y7" s="179">
        <v>2352</v>
      </c>
      <c r="Z7" s="222">
        <v>362</v>
      </c>
      <c r="AA7" s="399"/>
    </row>
    <row r="8" spans="1:29" s="45" customFormat="1" ht="12.75" customHeight="1" x14ac:dyDescent="0.2">
      <c r="A8" s="782"/>
      <c r="B8" s="41">
        <v>1</v>
      </c>
      <c r="C8" s="42">
        <v>1</v>
      </c>
      <c r="D8" s="42">
        <v>1</v>
      </c>
      <c r="E8" s="43">
        <v>4.6999999999999999E-4</v>
      </c>
      <c r="F8" s="39">
        <v>1.1E-4</v>
      </c>
      <c r="G8" s="39">
        <v>3.5E-4</v>
      </c>
      <c r="H8" s="43">
        <v>2.4000000000000001E-4</v>
      </c>
      <c r="I8" s="39">
        <v>1E-4</v>
      </c>
      <c r="J8" s="39">
        <v>2.4000000000000001E-4</v>
      </c>
      <c r="K8" s="43">
        <v>2.1199999999999999E-3</v>
      </c>
      <c r="L8" s="39">
        <v>3.8999999999999999E-4</v>
      </c>
      <c r="M8" s="44">
        <v>1.56E-3</v>
      </c>
      <c r="N8" s="872"/>
      <c r="O8" s="43">
        <v>0.90051000000000003</v>
      </c>
      <c r="P8" s="39">
        <v>0.88770000000000004</v>
      </c>
      <c r="Q8" s="39">
        <v>0.94669999999999999</v>
      </c>
      <c r="R8" s="43">
        <v>3.9440000000000003E-2</v>
      </c>
      <c r="S8" s="39">
        <v>4.3580000000000001E-2</v>
      </c>
      <c r="T8" s="39">
        <v>1.4239999999999999E-2</v>
      </c>
      <c r="U8" s="43">
        <v>5.4039999999999998E-2</v>
      </c>
      <c r="V8" s="39">
        <v>6.5009999999999998E-2</v>
      </c>
      <c r="W8" s="39">
        <v>3.3919999999999999E-2</v>
      </c>
      <c r="X8" s="43">
        <v>3.1800000000000001E-3</v>
      </c>
      <c r="Y8" s="39">
        <v>3.1099999999999999E-3</v>
      </c>
      <c r="Z8" s="47">
        <v>3.0000000000000001E-3</v>
      </c>
      <c r="AA8" s="550"/>
    </row>
    <row r="9" spans="1:29" s="21" customFormat="1" ht="12.75" customHeight="1" x14ac:dyDescent="0.2">
      <c r="A9" s="782" t="s">
        <v>63</v>
      </c>
      <c r="B9" s="179">
        <v>9236</v>
      </c>
      <c r="C9" s="179">
        <v>542016</v>
      </c>
      <c r="D9" s="189">
        <v>105470</v>
      </c>
      <c r="E9" s="179">
        <v>2</v>
      </c>
      <c r="F9" s="179">
        <v>30</v>
      </c>
      <c r="G9" s="189">
        <v>28</v>
      </c>
      <c r="H9" s="179">
        <v>68</v>
      </c>
      <c r="I9" s="179">
        <v>2556</v>
      </c>
      <c r="J9" s="189">
        <v>703</v>
      </c>
      <c r="K9" s="179">
        <v>1</v>
      </c>
      <c r="L9" s="179">
        <v>40</v>
      </c>
      <c r="M9" s="189">
        <v>9</v>
      </c>
      <c r="N9" s="872" t="s">
        <v>63</v>
      </c>
      <c r="O9" s="179">
        <v>8888</v>
      </c>
      <c r="P9" s="179">
        <v>516401</v>
      </c>
      <c r="Q9" s="189">
        <v>102795</v>
      </c>
      <c r="R9" s="179">
        <v>220</v>
      </c>
      <c r="S9" s="179">
        <v>6033</v>
      </c>
      <c r="T9" s="189">
        <v>1340</v>
      </c>
      <c r="U9" s="179">
        <v>29</v>
      </c>
      <c r="V9" s="179">
        <v>10806</v>
      </c>
      <c r="W9" s="189">
        <v>367</v>
      </c>
      <c r="X9" s="179">
        <v>28</v>
      </c>
      <c r="Y9" s="179">
        <v>6150</v>
      </c>
      <c r="Z9" s="222">
        <v>228</v>
      </c>
      <c r="AA9" s="399"/>
    </row>
    <row r="10" spans="1:29" s="45" customFormat="1" ht="12.75" customHeight="1" x14ac:dyDescent="0.2">
      <c r="A10" s="782"/>
      <c r="B10" s="41">
        <v>1</v>
      </c>
      <c r="C10" s="42">
        <v>1</v>
      </c>
      <c r="D10" s="42">
        <v>1</v>
      </c>
      <c r="E10" s="43">
        <v>2.2000000000000001E-4</v>
      </c>
      <c r="F10" s="39">
        <v>6.0000000000000002E-5</v>
      </c>
      <c r="G10" s="39">
        <v>2.7E-4</v>
      </c>
      <c r="H10" s="43">
        <v>7.3600000000000002E-3</v>
      </c>
      <c r="I10" s="39">
        <v>4.7200000000000002E-3</v>
      </c>
      <c r="J10" s="39">
        <v>6.6699999999999997E-3</v>
      </c>
      <c r="K10" s="43">
        <v>1.1E-4</v>
      </c>
      <c r="L10" s="39">
        <v>6.9999999999999994E-5</v>
      </c>
      <c r="M10" s="44">
        <v>9.0000000000000006E-5</v>
      </c>
      <c r="N10" s="872"/>
      <c r="O10" s="43">
        <v>0.96231999999999995</v>
      </c>
      <c r="P10" s="39">
        <v>0.95274000000000003</v>
      </c>
      <c r="Q10" s="39">
        <v>0.97463999999999995</v>
      </c>
      <c r="R10" s="43">
        <v>2.3820000000000001E-2</v>
      </c>
      <c r="S10" s="39">
        <v>1.1129999999999999E-2</v>
      </c>
      <c r="T10" s="39">
        <v>1.2710000000000001E-2</v>
      </c>
      <c r="U10" s="43">
        <v>3.14E-3</v>
      </c>
      <c r="V10" s="39">
        <v>1.9939999999999999E-2</v>
      </c>
      <c r="W10" s="39">
        <v>3.48E-3</v>
      </c>
      <c r="X10" s="43">
        <v>3.0300000000000001E-3</v>
      </c>
      <c r="Y10" s="39">
        <v>1.1350000000000001E-2</v>
      </c>
      <c r="Z10" s="47">
        <v>2.16E-3</v>
      </c>
      <c r="AA10" s="550"/>
    </row>
    <row r="11" spans="1:29" s="21" customFormat="1" ht="12.75" customHeight="1" x14ac:dyDescent="0.2">
      <c r="A11" s="782" t="s">
        <v>64</v>
      </c>
      <c r="B11" s="179">
        <v>958</v>
      </c>
      <c r="C11" s="179">
        <v>83566</v>
      </c>
      <c r="D11" s="189">
        <v>11973</v>
      </c>
      <c r="E11" s="179">
        <v>7</v>
      </c>
      <c r="F11" s="179">
        <v>189</v>
      </c>
      <c r="G11" s="189">
        <v>53</v>
      </c>
      <c r="H11" s="179">
        <v>2</v>
      </c>
      <c r="I11" s="179">
        <v>13</v>
      </c>
      <c r="J11" s="189">
        <v>10</v>
      </c>
      <c r="K11" s="179">
        <v>1</v>
      </c>
      <c r="L11" s="179">
        <v>30</v>
      </c>
      <c r="M11" s="189">
        <v>8</v>
      </c>
      <c r="N11" s="872" t="s">
        <v>64</v>
      </c>
      <c r="O11" s="179">
        <v>857</v>
      </c>
      <c r="P11" s="179">
        <v>67855</v>
      </c>
      <c r="Q11" s="189">
        <v>10784</v>
      </c>
      <c r="R11" s="179">
        <v>51</v>
      </c>
      <c r="S11" s="179">
        <v>2229</v>
      </c>
      <c r="T11" s="189">
        <v>505</v>
      </c>
      <c r="U11" s="179">
        <v>23</v>
      </c>
      <c r="V11" s="179">
        <v>11432</v>
      </c>
      <c r="W11" s="189">
        <v>363</v>
      </c>
      <c r="X11" s="179">
        <v>17</v>
      </c>
      <c r="Y11" s="179">
        <v>1818</v>
      </c>
      <c r="Z11" s="222">
        <v>250</v>
      </c>
      <c r="AA11" s="399"/>
    </row>
    <row r="12" spans="1:29" s="45" customFormat="1" ht="12.75" customHeight="1" x14ac:dyDescent="0.2">
      <c r="A12" s="782"/>
      <c r="B12" s="41">
        <v>1</v>
      </c>
      <c r="C12" s="42">
        <v>1</v>
      </c>
      <c r="D12" s="42">
        <v>1</v>
      </c>
      <c r="E12" s="43">
        <v>7.3099999999999997E-3</v>
      </c>
      <c r="F12" s="39">
        <v>2.2599999999999999E-3</v>
      </c>
      <c r="G12" s="39">
        <v>4.4299999999999999E-3</v>
      </c>
      <c r="H12" s="43">
        <v>2.0899999999999998E-3</v>
      </c>
      <c r="I12" s="39">
        <v>1.6000000000000001E-4</v>
      </c>
      <c r="J12" s="39">
        <v>8.4000000000000003E-4</v>
      </c>
      <c r="K12" s="43">
        <v>1.0399999999999999E-3</v>
      </c>
      <c r="L12" s="39">
        <v>3.6000000000000002E-4</v>
      </c>
      <c r="M12" s="44">
        <v>6.7000000000000002E-4</v>
      </c>
      <c r="N12" s="872"/>
      <c r="O12" s="43">
        <v>0.89456999999999998</v>
      </c>
      <c r="P12" s="39">
        <v>0.81198999999999999</v>
      </c>
      <c r="Q12" s="39">
        <v>0.90068999999999999</v>
      </c>
      <c r="R12" s="43">
        <v>5.3240000000000003E-2</v>
      </c>
      <c r="S12" s="39">
        <v>2.6669999999999999E-2</v>
      </c>
      <c r="T12" s="39">
        <v>4.2180000000000002E-2</v>
      </c>
      <c r="U12" s="43">
        <v>2.401E-2</v>
      </c>
      <c r="V12" s="39">
        <v>0.1368</v>
      </c>
      <c r="W12" s="39">
        <v>3.032E-2</v>
      </c>
      <c r="X12" s="43">
        <v>1.7749999999999998E-2</v>
      </c>
      <c r="Y12" s="39">
        <v>2.1760000000000002E-2</v>
      </c>
      <c r="Z12" s="47">
        <v>2.0879999999999999E-2</v>
      </c>
      <c r="AA12" s="550"/>
    </row>
    <row r="13" spans="1:29" s="21" customFormat="1" ht="12.75" customHeight="1" x14ac:dyDescent="0.2">
      <c r="A13" s="782" t="s">
        <v>65</v>
      </c>
      <c r="B13" s="179">
        <v>770</v>
      </c>
      <c r="C13" s="179">
        <v>90537</v>
      </c>
      <c r="D13" s="189">
        <v>13317</v>
      </c>
      <c r="E13" s="179">
        <v>2</v>
      </c>
      <c r="F13" s="179">
        <v>466</v>
      </c>
      <c r="G13" s="189">
        <v>15</v>
      </c>
      <c r="H13" s="179">
        <v>1</v>
      </c>
      <c r="I13" s="179">
        <v>26</v>
      </c>
      <c r="J13" s="189">
        <v>11</v>
      </c>
      <c r="K13" s="179">
        <v>0</v>
      </c>
      <c r="L13" s="179">
        <v>0</v>
      </c>
      <c r="M13" s="189">
        <v>0</v>
      </c>
      <c r="N13" s="872" t="s">
        <v>65</v>
      </c>
      <c r="O13" s="179">
        <v>705</v>
      </c>
      <c r="P13" s="179">
        <v>73746</v>
      </c>
      <c r="Q13" s="189">
        <v>12423</v>
      </c>
      <c r="R13" s="179">
        <v>21</v>
      </c>
      <c r="S13" s="179">
        <v>577</v>
      </c>
      <c r="T13" s="189">
        <v>160</v>
      </c>
      <c r="U13" s="179">
        <v>9</v>
      </c>
      <c r="V13" s="179">
        <v>1922</v>
      </c>
      <c r="W13" s="189">
        <v>106</v>
      </c>
      <c r="X13" s="179">
        <v>32</v>
      </c>
      <c r="Y13" s="179">
        <v>13800</v>
      </c>
      <c r="Z13" s="222">
        <v>602</v>
      </c>
      <c r="AA13" s="399"/>
    </row>
    <row r="14" spans="1:29" s="45" customFormat="1" ht="12.75" customHeight="1" x14ac:dyDescent="0.2">
      <c r="A14" s="782"/>
      <c r="B14" s="41">
        <v>1</v>
      </c>
      <c r="C14" s="42">
        <v>1</v>
      </c>
      <c r="D14" s="42">
        <v>1</v>
      </c>
      <c r="E14" s="43">
        <v>2.5999999999999999E-3</v>
      </c>
      <c r="F14" s="39">
        <v>5.1500000000000001E-3</v>
      </c>
      <c r="G14" s="39">
        <v>1.1299999999999999E-3</v>
      </c>
      <c r="H14" s="43">
        <v>1.2999999999999999E-3</v>
      </c>
      <c r="I14" s="39">
        <v>2.9E-4</v>
      </c>
      <c r="J14" s="39">
        <v>8.3000000000000001E-4</v>
      </c>
      <c r="K14" s="43" t="s">
        <v>482</v>
      </c>
      <c r="L14" s="39" t="s">
        <v>482</v>
      </c>
      <c r="M14" s="44" t="s">
        <v>482</v>
      </c>
      <c r="N14" s="872"/>
      <c r="O14" s="43">
        <v>0.91557999999999995</v>
      </c>
      <c r="P14" s="39">
        <v>0.81454000000000004</v>
      </c>
      <c r="Q14" s="39">
        <v>0.93286999999999998</v>
      </c>
      <c r="R14" s="43">
        <v>2.7269999999999999E-2</v>
      </c>
      <c r="S14" s="39">
        <v>6.3699999999999998E-3</v>
      </c>
      <c r="T14" s="39">
        <v>1.201E-2</v>
      </c>
      <c r="U14" s="43">
        <v>1.1690000000000001E-2</v>
      </c>
      <c r="V14" s="39">
        <v>2.1229999999999999E-2</v>
      </c>
      <c r="W14" s="39">
        <v>7.9600000000000001E-3</v>
      </c>
      <c r="X14" s="43">
        <v>4.156E-2</v>
      </c>
      <c r="Y14" s="39">
        <v>0.15242</v>
      </c>
      <c r="Z14" s="47">
        <v>4.521E-2</v>
      </c>
      <c r="AA14" s="550"/>
    </row>
    <row r="15" spans="1:29" s="21" customFormat="1" ht="12" customHeight="1" x14ac:dyDescent="0.2">
      <c r="A15" s="782" t="s">
        <v>66</v>
      </c>
      <c r="B15" s="179">
        <v>1009</v>
      </c>
      <c r="C15" s="179">
        <v>77003</v>
      </c>
      <c r="D15" s="189">
        <v>18184</v>
      </c>
      <c r="E15" s="179">
        <v>4</v>
      </c>
      <c r="F15" s="179">
        <v>64</v>
      </c>
      <c r="G15" s="189">
        <v>78</v>
      </c>
      <c r="H15" s="179">
        <v>0</v>
      </c>
      <c r="I15" s="179">
        <v>0</v>
      </c>
      <c r="J15" s="189">
        <v>0</v>
      </c>
      <c r="K15" s="179">
        <v>0</v>
      </c>
      <c r="L15" s="179">
        <v>0</v>
      </c>
      <c r="M15" s="189">
        <v>0</v>
      </c>
      <c r="N15" s="872" t="s">
        <v>66</v>
      </c>
      <c r="O15" s="179">
        <v>979</v>
      </c>
      <c r="P15" s="179">
        <v>66089</v>
      </c>
      <c r="Q15" s="189">
        <v>17547</v>
      </c>
      <c r="R15" s="179">
        <v>0</v>
      </c>
      <c r="S15" s="179">
        <v>0</v>
      </c>
      <c r="T15" s="189">
        <v>0</v>
      </c>
      <c r="U15" s="179">
        <v>0</v>
      </c>
      <c r="V15" s="179">
        <v>0</v>
      </c>
      <c r="W15" s="189">
        <v>0</v>
      </c>
      <c r="X15" s="179">
        <v>26</v>
      </c>
      <c r="Y15" s="179">
        <v>10850</v>
      </c>
      <c r="Z15" s="222">
        <v>559</v>
      </c>
      <c r="AA15" s="399"/>
    </row>
    <row r="16" spans="1:29" s="45" customFormat="1" ht="12" customHeight="1" x14ac:dyDescent="0.2">
      <c r="A16" s="782"/>
      <c r="B16" s="41">
        <v>1</v>
      </c>
      <c r="C16" s="42">
        <v>1</v>
      </c>
      <c r="D16" s="42">
        <v>1</v>
      </c>
      <c r="E16" s="43">
        <v>3.96E-3</v>
      </c>
      <c r="F16" s="39">
        <v>8.3000000000000001E-4</v>
      </c>
      <c r="G16" s="39">
        <v>4.2900000000000004E-3</v>
      </c>
      <c r="H16" s="43" t="s">
        <v>482</v>
      </c>
      <c r="I16" s="39" t="s">
        <v>482</v>
      </c>
      <c r="J16" s="39" t="s">
        <v>482</v>
      </c>
      <c r="K16" s="43" t="s">
        <v>482</v>
      </c>
      <c r="L16" s="39" t="s">
        <v>482</v>
      </c>
      <c r="M16" s="44" t="s">
        <v>482</v>
      </c>
      <c r="N16" s="872"/>
      <c r="O16" s="43">
        <v>0.97026999999999997</v>
      </c>
      <c r="P16" s="39">
        <v>0.85826999999999998</v>
      </c>
      <c r="Q16" s="39">
        <v>0.96496999999999999</v>
      </c>
      <c r="R16" s="43" t="s">
        <v>482</v>
      </c>
      <c r="S16" s="39" t="s">
        <v>482</v>
      </c>
      <c r="T16" s="39" t="s">
        <v>482</v>
      </c>
      <c r="U16" s="43" t="s">
        <v>482</v>
      </c>
      <c r="V16" s="39" t="s">
        <v>482</v>
      </c>
      <c r="W16" s="39" t="s">
        <v>482</v>
      </c>
      <c r="X16" s="43">
        <v>2.5770000000000001E-2</v>
      </c>
      <c r="Y16" s="39">
        <v>0.1409</v>
      </c>
      <c r="Z16" s="47">
        <v>3.074E-2</v>
      </c>
      <c r="AA16" s="550"/>
    </row>
    <row r="17" spans="1:27" s="21" customFormat="1" ht="12.75" customHeight="1" x14ac:dyDescent="0.2">
      <c r="A17" s="782" t="s">
        <v>67</v>
      </c>
      <c r="B17" s="179">
        <v>7989</v>
      </c>
      <c r="C17" s="179">
        <v>595187</v>
      </c>
      <c r="D17" s="189">
        <v>103955</v>
      </c>
      <c r="E17" s="179">
        <v>182</v>
      </c>
      <c r="F17" s="179">
        <v>3475</v>
      </c>
      <c r="G17" s="189">
        <v>1909</v>
      </c>
      <c r="H17" s="179">
        <v>0</v>
      </c>
      <c r="I17" s="179">
        <v>0</v>
      </c>
      <c r="J17" s="189">
        <v>0</v>
      </c>
      <c r="K17" s="179">
        <v>4</v>
      </c>
      <c r="L17" s="179">
        <v>42</v>
      </c>
      <c r="M17" s="189">
        <v>33</v>
      </c>
      <c r="N17" s="872" t="s">
        <v>67</v>
      </c>
      <c r="O17" s="179">
        <v>7572</v>
      </c>
      <c r="P17" s="179">
        <v>574309</v>
      </c>
      <c r="Q17" s="189">
        <v>100023</v>
      </c>
      <c r="R17" s="179">
        <v>202</v>
      </c>
      <c r="S17" s="179">
        <v>9072</v>
      </c>
      <c r="T17" s="189">
        <v>1526</v>
      </c>
      <c r="U17" s="179">
        <v>23</v>
      </c>
      <c r="V17" s="179">
        <v>7368</v>
      </c>
      <c r="W17" s="189">
        <v>395</v>
      </c>
      <c r="X17" s="179">
        <v>6</v>
      </c>
      <c r="Y17" s="179">
        <v>921</v>
      </c>
      <c r="Z17" s="222">
        <v>69</v>
      </c>
      <c r="AA17" s="399"/>
    </row>
    <row r="18" spans="1:27" s="45" customFormat="1" ht="12.75" customHeight="1" x14ac:dyDescent="0.2">
      <c r="A18" s="782"/>
      <c r="B18" s="41">
        <v>1</v>
      </c>
      <c r="C18" s="42">
        <v>1</v>
      </c>
      <c r="D18" s="42">
        <v>1</v>
      </c>
      <c r="E18" s="43">
        <v>2.2780000000000002E-2</v>
      </c>
      <c r="F18" s="39">
        <v>5.8399999999999997E-3</v>
      </c>
      <c r="G18" s="39">
        <v>1.8360000000000001E-2</v>
      </c>
      <c r="H18" s="43" t="s">
        <v>482</v>
      </c>
      <c r="I18" s="39" t="s">
        <v>482</v>
      </c>
      <c r="J18" s="39" t="s">
        <v>482</v>
      </c>
      <c r="K18" s="43">
        <v>5.0000000000000001E-4</v>
      </c>
      <c r="L18" s="39">
        <v>6.9999999999999994E-5</v>
      </c>
      <c r="M18" s="44">
        <v>3.2000000000000003E-4</v>
      </c>
      <c r="N18" s="872"/>
      <c r="O18" s="43">
        <v>0.94779999999999998</v>
      </c>
      <c r="P18" s="39">
        <v>0.96492</v>
      </c>
      <c r="Q18" s="39">
        <v>0.96218000000000004</v>
      </c>
      <c r="R18" s="43">
        <v>2.528E-2</v>
      </c>
      <c r="S18" s="39">
        <v>1.524E-2</v>
      </c>
      <c r="T18" s="39">
        <v>1.468E-2</v>
      </c>
      <c r="U18" s="43">
        <v>2.8800000000000002E-3</v>
      </c>
      <c r="V18" s="39">
        <v>1.238E-2</v>
      </c>
      <c r="W18" s="39">
        <v>3.8E-3</v>
      </c>
      <c r="X18" s="43">
        <v>7.5000000000000002E-4</v>
      </c>
      <c r="Y18" s="39">
        <v>1.5499999999999999E-3</v>
      </c>
      <c r="Z18" s="47">
        <v>6.6E-4</v>
      </c>
      <c r="AA18" s="550"/>
    </row>
    <row r="19" spans="1:27" s="21" customFormat="1" ht="12.75" customHeight="1" x14ac:dyDescent="0.2">
      <c r="A19" s="782" t="s">
        <v>68</v>
      </c>
      <c r="B19" s="179">
        <v>524</v>
      </c>
      <c r="C19" s="179">
        <v>66979</v>
      </c>
      <c r="D19" s="189">
        <v>8113</v>
      </c>
      <c r="E19" s="179">
        <v>1</v>
      </c>
      <c r="F19" s="179">
        <v>240</v>
      </c>
      <c r="G19" s="189">
        <v>14</v>
      </c>
      <c r="H19" s="179">
        <v>0</v>
      </c>
      <c r="I19" s="179">
        <v>0</v>
      </c>
      <c r="J19" s="189">
        <v>0</v>
      </c>
      <c r="K19" s="179">
        <v>0</v>
      </c>
      <c r="L19" s="179">
        <v>0</v>
      </c>
      <c r="M19" s="189">
        <v>0</v>
      </c>
      <c r="N19" s="872" t="s">
        <v>68</v>
      </c>
      <c r="O19" s="179">
        <v>479</v>
      </c>
      <c r="P19" s="179">
        <v>43427</v>
      </c>
      <c r="Q19" s="189">
        <v>7512</v>
      </c>
      <c r="R19" s="179">
        <v>4</v>
      </c>
      <c r="S19" s="179">
        <v>290</v>
      </c>
      <c r="T19" s="189">
        <v>40</v>
      </c>
      <c r="U19" s="179">
        <v>40</v>
      </c>
      <c r="V19" s="179">
        <v>23022</v>
      </c>
      <c r="W19" s="189">
        <v>547</v>
      </c>
      <c r="X19" s="179">
        <v>0</v>
      </c>
      <c r="Y19" s="179">
        <v>0</v>
      </c>
      <c r="Z19" s="222">
        <v>0</v>
      </c>
      <c r="AA19" s="399"/>
    </row>
    <row r="20" spans="1:27" s="45" customFormat="1" ht="12.75" customHeight="1" x14ac:dyDescent="0.2">
      <c r="A20" s="782"/>
      <c r="B20" s="41">
        <v>1</v>
      </c>
      <c r="C20" s="42">
        <v>1</v>
      </c>
      <c r="D20" s="42">
        <v>1</v>
      </c>
      <c r="E20" s="43">
        <v>1.91E-3</v>
      </c>
      <c r="F20" s="39">
        <v>3.5799999999999998E-3</v>
      </c>
      <c r="G20" s="39">
        <v>1.73E-3</v>
      </c>
      <c r="H20" s="43" t="s">
        <v>482</v>
      </c>
      <c r="I20" s="39" t="s">
        <v>482</v>
      </c>
      <c r="J20" s="39" t="s">
        <v>482</v>
      </c>
      <c r="K20" s="43" t="s">
        <v>482</v>
      </c>
      <c r="L20" s="39" t="s">
        <v>482</v>
      </c>
      <c r="M20" s="44" t="s">
        <v>482</v>
      </c>
      <c r="N20" s="872"/>
      <c r="O20" s="43">
        <v>0.91412000000000004</v>
      </c>
      <c r="P20" s="39">
        <v>0.64837</v>
      </c>
      <c r="Q20" s="39">
        <v>0.92591999999999997</v>
      </c>
      <c r="R20" s="43">
        <v>7.6299999999999996E-3</v>
      </c>
      <c r="S20" s="39">
        <v>4.3299999999999996E-3</v>
      </c>
      <c r="T20" s="39">
        <v>4.9300000000000004E-3</v>
      </c>
      <c r="U20" s="43">
        <v>7.6340000000000005E-2</v>
      </c>
      <c r="V20" s="39">
        <v>0.34372000000000003</v>
      </c>
      <c r="W20" s="39">
        <v>6.7419999999999994E-2</v>
      </c>
      <c r="X20" s="43" t="s">
        <v>482</v>
      </c>
      <c r="Y20" s="39" t="s">
        <v>482</v>
      </c>
      <c r="Z20" s="47" t="s">
        <v>482</v>
      </c>
      <c r="AA20" s="550"/>
    </row>
    <row r="21" spans="1:27" s="21" customFormat="1" ht="12.75" customHeight="1" x14ac:dyDescent="0.2">
      <c r="A21" s="782" t="s">
        <v>69</v>
      </c>
      <c r="B21" s="179">
        <v>6420</v>
      </c>
      <c r="C21" s="179">
        <v>737177</v>
      </c>
      <c r="D21" s="189">
        <v>101428</v>
      </c>
      <c r="E21" s="179">
        <v>147</v>
      </c>
      <c r="F21" s="179">
        <v>13154</v>
      </c>
      <c r="G21" s="189">
        <v>1723</v>
      </c>
      <c r="H21" s="179">
        <v>0</v>
      </c>
      <c r="I21" s="179">
        <v>0</v>
      </c>
      <c r="J21" s="189">
        <v>0</v>
      </c>
      <c r="K21" s="179">
        <v>52</v>
      </c>
      <c r="L21" s="179">
        <v>4940</v>
      </c>
      <c r="M21" s="189">
        <v>575</v>
      </c>
      <c r="N21" s="872" t="s">
        <v>69</v>
      </c>
      <c r="O21" s="179">
        <v>5702</v>
      </c>
      <c r="P21" s="179">
        <v>599230</v>
      </c>
      <c r="Q21" s="189">
        <v>93012</v>
      </c>
      <c r="R21" s="179">
        <v>274</v>
      </c>
      <c r="S21" s="179">
        <v>25045</v>
      </c>
      <c r="T21" s="189">
        <v>2168</v>
      </c>
      <c r="U21" s="179">
        <v>231</v>
      </c>
      <c r="V21" s="179">
        <v>77798</v>
      </c>
      <c r="W21" s="189">
        <v>3817</v>
      </c>
      <c r="X21" s="179">
        <v>14</v>
      </c>
      <c r="Y21" s="179">
        <v>17010</v>
      </c>
      <c r="Z21" s="222">
        <v>133</v>
      </c>
      <c r="AA21" s="399"/>
    </row>
    <row r="22" spans="1:27" s="45" customFormat="1" ht="12.75" customHeight="1" x14ac:dyDescent="0.2">
      <c r="A22" s="782"/>
      <c r="B22" s="41">
        <v>1</v>
      </c>
      <c r="C22" s="42">
        <v>1</v>
      </c>
      <c r="D22" s="42">
        <v>1</v>
      </c>
      <c r="E22" s="43">
        <v>2.29E-2</v>
      </c>
      <c r="F22" s="39">
        <v>1.7840000000000002E-2</v>
      </c>
      <c r="G22" s="39">
        <v>1.6990000000000002E-2</v>
      </c>
      <c r="H22" s="43" t="s">
        <v>482</v>
      </c>
      <c r="I22" s="39" t="s">
        <v>482</v>
      </c>
      <c r="J22" s="39" t="s">
        <v>482</v>
      </c>
      <c r="K22" s="43">
        <v>8.0999999999999996E-3</v>
      </c>
      <c r="L22" s="39">
        <v>6.7000000000000002E-3</v>
      </c>
      <c r="M22" s="44">
        <v>5.6699999999999997E-3</v>
      </c>
      <c r="N22" s="872"/>
      <c r="O22" s="43">
        <v>0.88815999999999995</v>
      </c>
      <c r="P22" s="39">
        <v>0.81286999999999998</v>
      </c>
      <c r="Q22" s="39">
        <v>0.91701999999999995</v>
      </c>
      <c r="R22" s="43">
        <v>4.2680000000000003E-2</v>
      </c>
      <c r="S22" s="39">
        <v>3.397E-2</v>
      </c>
      <c r="T22" s="39">
        <v>2.137E-2</v>
      </c>
      <c r="U22" s="43">
        <v>3.5979999999999998E-2</v>
      </c>
      <c r="V22" s="39">
        <v>0.10553999999999999</v>
      </c>
      <c r="W22" s="39">
        <v>3.7629999999999997E-2</v>
      </c>
      <c r="X22" s="43">
        <v>2.1800000000000001E-3</v>
      </c>
      <c r="Y22" s="39">
        <v>2.307E-2</v>
      </c>
      <c r="Z22" s="47">
        <v>1.31E-3</v>
      </c>
      <c r="AA22" s="550"/>
    </row>
    <row r="23" spans="1:27" s="21" customFormat="1" ht="12.75" customHeight="1" x14ac:dyDescent="0.2">
      <c r="A23" s="782" t="s">
        <v>70</v>
      </c>
      <c r="B23" s="179">
        <v>12479</v>
      </c>
      <c r="C23" s="179">
        <v>1292007</v>
      </c>
      <c r="D23" s="189">
        <v>195947</v>
      </c>
      <c r="E23" s="179">
        <v>22</v>
      </c>
      <c r="F23" s="179">
        <v>1423</v>
      </c>
      <c r="G23" s="189">
        <v>189</v>
      </c>
      <c r="H23" s="179">
        <v>9</v>
      </c>
      <c r="I23" s="179">
        <v>352</v>
      </c>
      <c r="J23" s="189">
        <v>83</v>
      </c>
      <c r="K23" s="179">
        <v>14</v>
      </c>
      <c r="L23" s="179">
        <v>281</v>
      </c>
      <c r="M23" s="189">
        <v>136</v>
      </c>
      <c r="N23" s="872" t="s">
        <v>70</v>
      </c>
      <c r="O23" s="179">
        <v>11624</v>
      </c>
      <c r="P23" s="179">
        <v>1121601</v>
      </c>
      <c r="Q23" s="189">
        <v>186755</v>
      </c>
      <c r="R23" s="179">
        <v>229</v>
      </c>
      <c r="S23" s="179">
        <v>16808</v>
      </c>
      <c r="T23" s="189">
        <v>1366</v>
      </c>
      <c r="U23" s="179">
        <v>578</v>
      </c>
      <c r="V23" s="179">
        <v>151315</v>
      </c>
      <c r="W23" s="189">
        <v>7391</v>
      </c>
      <c r="X23" s="179">
        <v>3</v>
      </c>
      <c r="Y23" s="179">
        <v>227</v>
      </c>
      <c r="Z23" s="222">
        <v>27</v>
      </c>
      <c r="AA23" s="399"/>
    </row>
    <row r="24" spans="1:27" s="45" customFormat="1" ht="12.75" customHeight="1" x14ac:dyDescent="0.2">
      <c r="A24" s="782"/>
      <c r="B24" s="41">
        <v>1</v>
      </c>
      <c r="C24" s="42">
        <v>1</v>
      </c>
      <c r="D24" s="42">
        <v>1</v>
      </c>
      <c r="E24" s="43">
        <v>1.7600000000000001E-3</v>
      </c>
      <c r="F24" s="39">
        <v>1.1000000000000001E-3</v>
      </c>
      <c r="G24" s="39">
        <v>9.6000000000000002E-4</v>
      </c>
      <c r="H24" s="43">
        <v>7.2000000000000005E-4</v>
      </c>
      <c r="I24" s="39">
        <v>2.7E-4</v>
      </c>
      <c r="J24" s="39">
        <v>4.2000000000000002E-4</v>
      </c>
      <c r="K24" s="43">
        <v>1.1199999999999999E-3</v>
      </c>
      <c r="L24" s="39">
        <v>2.2000000000000001E-4</v>
      </c>
      <c r="M24" s="44">
        <v>6.8999999999999997E-4</v>
      </c>
      <c r="N24" s="872"/>
      <c r="O24" s="43">
        <v>0.93147999999999997</v>
      </c>
      <c r="P24" s="39">
        <v>0.86811000000000005</v>
      </c>
      <c r="Q24" s="39">
        <v>0.95308999999999999</v>
      </c>
      <c r="R24" s="43">
        <v>1.8350000000000002E-2</v>
      </c>
      <c r="S24" s="39">
        <v>1.3010000000000001E-2</v>
      </c>
      <c r="T24" s="39">
        <v>6.9699999999999996E-3</v>
      </c>
      <c r="U24" s="43">
        <v>4.632E-2</v>
      </c>
      <c r="V24" s="39">
        <v>0.11712</v>
      </c>
      <c r="W24" s="39">
        <v>3.7719999999999997E-2</v>
      </c>
      <c r="X24" s="43">
        <v>2.4000000000000001E-4</v>
      </c>
      <c r="Y24" s="39">
        <v>1.8000000000000001E-4</v>
      </c>
      <c r="Z24" s="47">
        <v>1.3999999999999999E-4</v>
      </c>
      <c r="AA24" s="550"/>
    </row>
    <row r="25" spans="1:27" s="21" customFormat="1" ht="12.75" customHeight="1" x14ac:dyDescent="0.2">
      <c r="A25" s="782" t="s">
        <v>71</v>
      </c>
      <c r="B25" s="179">
        <v>3053</v>
      </c>
      <c r="C25" s="179">
        <v>287246</v>
      </c>
      <c r="D25" s="189">
        <v>46099</v>
      </c>
      <c r="E25" s="179">
        <v>49</v>
      </c>
      <c r="F25" s="179">
        <v>3874</v>
      </c>
      <c r="G25" s="189">
        <v>632</v>
      </c>
      <c r="H25" s="179">
        <v>2</v>
      </c>
      <c r="I25" s="179">
        <v>18</v>
      </c>
      <c r="J25" s="189">
        <v>28</v>
      </c>
      <c r="K25" s="179">
        <v>2</v>
      </c>
      <c r="L25" s="179">
        <v>34</v>
      </c>
      <c r="M25" s="189">
        <v>22</v>
      </c>
      <c r="N25" s="872" t="s">
        <v>71</v>
      </c>
      <c r="O25" s="179">
        <v>2871</v>
      </c>
      <c r="P25" s="179">
        <v>261136</v>
      </c>
      <c r="Q25" s="189">
        <v>43914</v>
      </c>
      <c r="R25" s="179">
        <v>78</v>
      </c>
      <c r="S25" s="179">
        <v>7434</v>
      </c>
      <c r="T25" s="189">
        <v>735</v>
      </c>
      <c r="U25" s="179">
        <v>34</v>
      </c>
      <c r="V25" s="179">
        <v>13050</v>
      </c>
      <c r="W25" s="189">
        <v>542</v>
      </c>
      <c r="X25" s="179">
        <v>17</v>
      </c>
      <c r="Y25" s="179">
        <v>1700</v>
      </c>
      <c r="Z25" s="222">
        <v>226</v>
      </c>
      <c r="AA25" s="399"/>
    </row>
    <row r="26" spans="1:27" s="45" customFormat="1" ht="12.75" customHeight="1" x14ac:dyDescent="0.2">
      <c r="A26" s="782"/>
      <c r="B26" s="41">
        <v>1</v>
      </c>
      <c r="C26" s="42">
        <v>1</v>
      </c>
      <c r="D26" s="42">
        <v>1</v>
      </c>
      <c r="E26" s="43">
        <v>1.6049999999999998E-2</v>
      </c>
      <c r="F26" s="39">
        <v>1.349E-2</v>
      </c>
      <c r="G26" s="39">
        <v>1.371E-2</v>
      </c>
      <c r="H26" s="43">
        <v>6.6E-4</v>
      </c>
      <c r="I26" s="39">
        <v>6.0000000000000002E-5</v>
      </c>
      <c r="J26" s="39">
        <v>6.0999999999999997E-4</v>
      </c>
      <c r="K26" s="43">
        <v>6.6E-4</v>
      </c>
      <c r="L26" s="39">
        <v>1.2E-4</v>
      </c>
      <c r="M26" s="44">
        <v>4.8000000000000001E-4</v>
      </c>
      <c r="N26" s="872"/>
      <c r="O26" s="43">
        <v>0.94038999999999995</v>
      </c>
      <c r="P26" s="39">
        <v>0.90910000000000002</v>
      </c>
      <c r="Q26" s="39">
        <v>0.9526</v>
      </c>
      <c r="R26" s="43">
        <v>2.555E-2</v>
      </c>
      <c r="S26" s="39">
        <v>2.588E-2</v>
      </c>
      <c r="T26" s="39">
        <v>1.5939999999999999E-2</v>
      </c>
      <c r="U26" s="43">
        <v>1.1140000000000001E-2</v>
      </c>
      <c r="V26" s="39">
        <v>4.5429999999999998E-2</v>
      </c>
      <c r="W26" s="39">
        <v>1.176E-2</v>
      </c>
      <c r="X26" s="43">
        <v>5.5700000000000003E-3</v>
      </c>
      <c r="Y26" s="39">
        <v>5.9199999999999999E-3</v>
      </c>
      <c r="Z26" s="47">
        <v>4.8999999999999998E-3</v>
      </c>
      <c r="AA26" s="550"/>
    </row>
    <row r="27" spans="1:27" s="21" customFormat="1" ht="12.75" customHeight="1" x14ac:dyDescent="0.2">
      <c r="A27" s="782" t="s">
        <v>72</v>
      </c>
      <c r="B27" s="179">
        <v>509</v>
      </c>
      <c r="C27" s="179">
        <v>55981</v>
      </c>
      <c r="D27" s="189">
        <v>7951</v>
      </c>
      <c r="E27" s="179">
        <v>1</v>
      </c>
      <c r="F27" s="179">
        <v>7</v>
      </c>
      <c r="G27" s="189">
        <v>6</v>
      </c>
      <c r="H27" s="179">
        <v>0</v>
      </c>
      <c r="I27" s="179">
        <v>0</v>
      </c>
      <c r="J27" s="189">
        <v>0</v>
      </c>
      <c r="K27" s="179">
        <v>0</v>
      </c>
      <c r="L27" s="179">
        <v>0</v>
      </c>
      <c r="M27" s="189">
        <v>0</v>
      </c>
      <c r="N27" s="872" t="s">
        <v>72</v>
      </c>
      <c r="O27" s="179">
        <v>480</v>
      </c>
      <c r="P27" s="179">
        <v>53540</v>
      </c>
      <c r="Q27" s="189">
        <v>7637</v>
      </c>
      <c r="R27" s="179">
        <v>2</v>
      </c>
      <c r="S27" s="179">
        <v>46</v>
      </c>
      <c r="T27" s="189">
        <v>16</v>
      </c>
      <c r="U27" s="179">
        <v>26</v>
      </c>
      <c r="V27" s="179">
        <v>2388</v>
      </c>
      <c r="W27" s="189">
        <v>292</v>
      </c>
      <c r="X27" s="179">
        <v>0</v>
      </c>
      <c r="Y27" s="179">
        <v>0</v>
      </c>
      <c r="Z27" s="222">
        <v>0</v>
      </c>
      <c r="AA27" s="399"/>
    </row>
    <row r="28" spans="1:27" s="45" customFormat="1" ht="12.75" customHeight="1" x14ac:dyDescent="0.2">
      <c r="A28" s="782"/>
      <c r="B28" s="41">
        <v>1</v>
      </c>
      <c r="C28" s="42">
        <v>1</v>
      </c>
      <c r="D28" s="42">
        <v>1</v>
      </c>
      <c r="E28" s="43">
        <v>1.9599999999999999E-3</v>
      </c>
      <c r="F28" s="39">
        <v>1.2999999999999999E-4</v>
      </c>
      <c r="G28" s="39">
        <v>7.5000000000000002E-4</v>
      </c>
      <c r="H28" s="43" t="s">
        <v>482</v>
      </c>
      <c r="I28" s="39" t="s">
        <v>482</v>
      </c>
      <c r="J28" s="39" t="s">
        <v>482</v>
      </c>
      <c r="K28" s="43" t="s">
        <v>482</v>
      </c>
      <c r="L28" s="39" t="s">
        <v>482</v>
      </c>
      <c r="M28" s="44" t="s">
        <v>482</v>
      </c>
      <c r="N28" s="872"/>
      <c r="O28" s="43">
        <v>0.94303000000000003</v>
      </c>
      <c r="P28" s="39">
        <v>0.95640000000000003</v>
      </c>
      <c r="Q28" s="39">
        <v>0.96050999999999997</v>
      </c>
      <c r="R28" s="43">
        <v>3.9300000000000003E-3</v>
      </c>
      <c r="S28" s="39">
        <v>8.1999999999999998E-4</v>
      </c>
      <c r="T28" s="39">
        <v>2.0100000000000001E-3</v>
      </c>
      <c r="U28" s="43">
        <v>5.108E-2</v>
      </c>
      <c r="V28" s="39">
        <v>4.2659999999999997E-2</v>
      </c>
      <c r="W28" s="39">
        <v>3.6720000000000003E-2</v>
      </c>
      <c r="X28" s="43" t="s">
        <v>482</v>
      </c>
      <c r="Y28" s="39" t="s">
        <v>482</v>
      </c>
      <c r="Z28" s="47" t="s">
        <v>482</v>
      </c>
      <c r="AA28" s="550"/>
    </row>
    <row r="29" spans="1:27" s="21" customFormat="1" ht="12.75" customHeight="1" x14ac:dyDescent="0.2">
      <c r="A29" s="782" t="s">
        <v>73</v>
      </c>
      <c r="B29" s="179">
        <v>2299</v>
      </c>
      <c r="C29" s="179">
        <v>178420</v>
      </c>
      <c r="D29" s="189">
        <v>30933</v>
      </c>
      <c r="E29" s="179">
        <v>6</v>
      </c>
      <c r="F29" s="179">
        <v>449</v>
      </c>
      <c r="G29" s="189">
        <v>102</v>
      </c>
      <c r="H29" s="179">
        <v>1</v>
      </c>
      <c r="I29" s="179">
        <v>4</v>
      </c>
      <c r="J29" s="189">
        <v>12</v>
      </c>
      <c r="K29" s="179">
        <v>0</v>
      </c>
      <c r="L29" s="179">
        <v>0</v>
      </c>
      <c r="M29" s="189">
        <v>0</v>
      </c>
      <c r="N29" s="872" t="s">
        <v>73</v>
      </c>
      <c r="O29" s="179">
        <v>2193</v>
      </c>
      <c r="P29" s="179">
        <v>169707</v>
      </c>
      <c r="Q29" s="189">
        <v>29985</v>
      </c>
      <c r="R29" s="179">
        <v>61</v>
      </c>
      <c r="S29" s="179">
        <v>3546</v>
      </c>
      <c r="T29" s="189">
        <v>416</v>
      </c>
      <c r="U29" s="179">
        <v>0</v>
      </c>
      <c r="V29" s="179">
        <v>0</v>
      </c>
      <c r="W29" s="189">
        <v>0</v>
      </c>
      <c r="X29" s="179">
        <v>38</v>
      </c>
      <c r="Y29" s="179">
        <v>4714</v>
      </c>
      <c r="Z29" s="222">
        <v>418</v>
      </c>
      <c r="AA29" s="399"/>
    </row>
    <row r="30" spans="1:27" s="45" customFormat="1" ht="12.75" customHeight="1" x14ac:dyDescent="0.2">
      <c r="A30" s="782"/>
      <c r="B30" s="41">
        <v>1</v>
      </c>
      <c r="C30" s="42">
        <v>1</v>
      </c>
      <c r="D30" s="42">
        <v>1</v>
      </c>
      <c r="E30" s="43">
        <v>2.6099999999999999E-3</v>
      </c>
      <c r="F30" s="39">
        <v>2.5200000000000001E-3</v>
      </c>
      <c r="G30" s="39">
        <v>3.3E-3</v>
      </c>
      <c r="H30" s="43">
        <v>4.2999999999999999E-4</v>
      </c>
      <c r="I30" s="39">
        <v>2.0000000000000002E-5</v>
      </c>
      <c r="J30" s="39">
        <v>3.8999999999999999E-4</v>
      </c>
      <c r="K30" s="43" t="s">
        <v>482</v>
      </c>
      <c r="L30" s="39" t="s">
        <v>482</v>
      </c>
      <c r="M30" s="44" t="s">
        <v>482</v>
      </c>
      <c r="N30" s="872"/>
      <c r="O30" s="43">
        <v>0.95389000000000002</v>
      </c>
      <c r="P30" s="39">
        <v>0.95116999999999996</v>
      </c>
      <c r="Q30" s="39">
        <v>0.96935000000000004</v>
      </c>
      <c r="R30" s="43">
        <v>2.6530000000000001E-2</v>
      </c>
      <c r="S30" s="39">
        <v>1.9869999999999999E-2</v>
      </c>
      <c r="T30" s="39">
        <v>1.345E-2</v>
      </c>
      <c r="U30" s="43" t="s">
        <v>482</v>
      </c>
      <c r="V30" s="39" t="s">
        <v>482</v>
      </c>
      <c r="W30" s="39" t="s">
        <v>482</v>
      </c>
      <c r="X30" s="43">
        <v>1.653E-2</v>
      </c>
      <c r="Y30" s="39">
        <v>2.6419999999999999E-2</v>
      </c>
      <c r="Z30" s="47">
        <v>1.3509999999999999E-2</v>
      </c>
      <c r="AA30" s="550"/>
    </row>
    <row r="31" spans="1:27" s="21" customFormat="1" ht="12.75" customHeight="1" x14ac:dyDescent="0.2">
      <c r="A31" s="782" t="s">
        <v>74</v>
      </c>
      <c r="B31" s="179">
        <v>780</v>
      </c>
      <c r="C31" s="179">
        <v>74542</v>
      </c>
      <c r="D31" s="189">
        <v>12202</v>
      </c>
      <c r="E31" s="179">
        <v>27</v>
      </c>
      <c r="F31" s="179">
        <v>435</v>
      </c>
      <c r="G31" s="189">
        <v>314</v>
      </c>
      <c r="H31" s="179">
        <v>0</v>
      </c>
      <c r="I31" s="179">
        <v>0</v>
      </c>
      <c r="J31" s="189">
        <v>0</v>
      </c>
      <c r="K31" s="179">
        <v>2</v>
      </c>
      <c r="L31" s="179">
        <v>14</v>
      </c>
      <c r="M31" s="189">
        <v>16</v>
      </c>
      <c r="N31" s="872" t="s">
        <v>74</v>
      </c>
      <c r="O31" s="179">
        <v>714</v>
      </c>
      <c r="P31" s="179">
        <v>70388</v>
      </c>
      <c r="Q31" s="189">
        <v>11721</v>
      </c>
      <c r="R31" s="179">
        <v>30</v>
      </c>
      <c r="S31" s="179">
        <v>1497</v>
      </c>
      <c r="T31" s="189">
        <v>97</v>
      </c>
      <c r="U31" s="179">
        <v>4</v>
      </c>
      <c r="V31" s="179">
        <v>1073</v>
      </c>
      <c r="W31" s="189">
        <v>45</v>
      </c>
      <c r="X31" s="179">
        <v>3</v>
      </c>
      <c r="Y31" s="179">
        <v>1135</v>
      </c>
      <c r="Z31" s="222">
        <v>9</v>
      </c>
      <c r="AA31" s="399"/>
    </row>
    <row r="32" spans="1:27" s="45" customFormat="1" ht="12.75" customHeight="1" x14ac:dyDescent="0.2">
      <c r="A32" s="782"/>
      <c r="B32" s="41">
        <v>1</v>
      </c>
      <c r="C32" s="42">
        <v>1</v>
      </c>
      <c r="D32" s="42">
        <v>1</v>
      </c>
      <c r="E32" s="43">
        <v>3.4619999999999998E-2</v>
      </c>
      <c r="F32" s="39">
        <v>5.8399999999999997E-3</v>
      </c>
      <c r="G32" s="39">
        <v>2.5729999999999999E-2</v>
      </c>
      <c r="H32" s="43" t="s">
        <v>482</v>
      </c>
      <c r="I32" s="39" t="s">
        <v>482</v>
      </c>
      <c r="J32" s="39" t="s">
        <v>482</v>
      </c>
      <c r="K32" s="43">
        <v>2.5600000000000002E-3</v>
      </c>
      <c r="L32" s="39">
        <v>1.9000000000000001E-4</v>
      </c>
      <c r="M32" s="44">
        <v>1.31E-3</v>
      </c>
      <c r="N32" s="872"/>
      <c r="O32" s="43">
        <v>0.91537999999999997</v>
      </c>
      <c r="P32" s="39">
        <v>0.94427000000000005</v>
      </c>
      <c r="Q32" s="39">
        <v>0.96057999999999999</v>
      </c>
      <c r="R32" s="43">
        <v>3.8460000000000001E-2</v>
      </c>
      <c r="S32" s="39">
        <v>2.0080000000000001E-2</v>
      </c>
      <c r="T32" s="39">
        <v>7.9500000000000005E-3</v>
      </c>
      <c r="U32" s="43">
        <v>5.13E-3</v>
      </c>
      <c r="V32" s="39">
        <v>1.439E-2</v>
      </c>
      <c r="W32" s="39">
        <v>3.6900000000000001E-3</v>
      </c>
      <c r="X32" s="43">
        <v>3.8500000000000001E-3</v>
      </c>
      <c r="Y32" s="39">
        <v>1.523E-2</v>
      </c>
      <c r="Z32" s="47">
        <v>7.3999999999999999E-4</v>
      </c>
      <c r="AA32" s="550"/>
    </row>
    <row r="33" spans="1:27" s="21" customFormat="1" ht="12.75" customHeight="1" x14ac:dyDescent="0.2">
      <c r="A33" s="782" t="s">
        <v>75</v>
      </c>
      <c r="B33" s="179">
        <v>2314</v>
      </c>
      <c r="C33" s="179">
        <v>263450</v>
      </c>
      <c r="D33" s="189">
        <v>38075</v>
      </c>
      <c r="E33" s="179">
        <v>18</v>
      </c>
      <c r="F33" s="179">
        <v>1333</v>
      </c>
      <c r="G33" s="189">
        <v>245</v>
      </c>
      <c r="H33" s="179">
        <v>2</v>
      </c>
      <c r="I33" s="179">
        <v>80</v>
      </c>
      <c r="J33" s="189">
        <v>16</v>
      </c>
      <c r="K33" s="179">
        <v>2</v>
      </c>
      <c r="L33" s="179">
        <v>24</v>
      </c>
      <c r="M33" s="189">
        <v>22</v>
      </c>
      <c r="N33" s="872" t="s">
        <v>75</v>
      </c>
      <c r="O33" s="179">
        <v>2150</v>
      </c>
      <c r="P33" s="179">
        <v>239628</v>
      </c>
      <c r="Q33" s="189">
        <v>36226</v>
      </c>
      <c r="R33" s="179">
        <v>108</v>
      </c>
      <c r="S33" s="179">
        <v>8754</v>
      </c>
      <c r="T33" s="189">
        <v>1155</v>
      </c>
      <c r="U33" s="179">
        <v>34</v>
      </c>
      <c r="V33" s="179">
        <v>13631</v>
      </c>
      <c r="W33" s="189">
        <v>411</v>
      </c>
      <c r="X33" s="179">
        <v>0</v>
      </c>
      <c r="Y33" s="179">
        <v>0</v>
      </c>
      <c r="Z33" s="222">
        <v>0</v>
      </c>
      <c r="AA33" s="399"/>
    </row>
    <row r="34" spans="1:27" s="45" customFormat="1" ht="12.75" customHeight="1" x14ac:dyDescent="0.2">
      <c r="A34" s="782"/>
      <c r="B34" s="41">
        <v>1</v>
      </c>
      <c r="C34" s="42">
        <v>1</v>
      </c>
      <c r="D34" s="42">
        <v>1</v>
      </c>
      <c r="E34" s="43">
        <v>7.7799999999999996E-3</v>
      </c>
      <c r="F34" s="39">
        <v>5.0600000000000003E-3</v>
      </c>
      <c r="G34" s="39">
        <v>6.43E-3</v>
      </c>
      <c r="H34" s="43">
        <v>8.5999999999999998E-4</v>
      </c>
      <c r="I34" s="39">
        <v>2.9999999999999997E-4</v>
      </c>
      <c r="J34" s="39">
        <v>4.2000000000000002E-4</v>
      </c>
      <c r="K34" s="43">
        <v>8.5999999999999998E-4</v>
      </c>
      <c r="L34" s="39">
        <v>9.0000000000000006E-5</v>
      </c>
      <c r="M34" s="44">
        <v>5.8E-4</v>
      </c>
      <c r="N34" s="872"/>
      <c r="O34" s="43">
        <v>0.92913000000000001</v>
      </c>
      <c r="P34" s="39">
        <v>0.90958000000000006</v>
      </c>
      <c r="Q34" s="39">
        <v>0.95143999999999995</v>
      </c>
      <c r="R34" s="43">
        <v>4.6670000000000003E-2</v>
      </c>
      <c r="S34" s="39">
        <v>3.3230000000000003E-2</v>
      </c>
      <c r="T34" s="39">
        <v>3.0329999999999999E-2</v>
      </c>
      <c r="U34" s="43">
        <v>1.469E-2</v>
      </c>
      <c r="V34" s="39">
        <v>5.1740000000000001E-2</v>
      </c>
      <c r="W34" s="39">
        <v>1.0789999999999999E-2</v>
      </c>
      <c r="X34" s="43" t="s">
        <v>482</v>
      </c>
      <c r="Y34" s="39" t="s">
        <v>482</v>
      </c>
      <c r="Z34" s="47" t="s">
        <v>482</v>
      </c>
      <c r="AA34" s="550"/>
    </row>
    <row r="35" spans="1:27" s="21" customFormat="1" ht="12.75" customHeight="1" x14ac:dyDescent="0.2">
      <c r="A35" s="783" t="s">
        <v>76</v>
      </c>
      <c r="B35" s="179">
        <v>1422</v>
      </c>
      <c r="C35" s="179">
        <v>124351</v>
      </c>
      <c r="D35" s="189">
        <v>19163</v>
      </c>
      <c r="E35" s="179">
        <v>4</v>
      </c>
      <c r="F35" s="179">
        <v>221</v>
      </c>
      <c r="G35" s="189">
        <v>45</v>
      </c>
      <c r="H35" s="179">
        <v>0</v>
      </c>
      <c r="I35" s="179">
        <v>0</v>
      </c>
      <c r="J35" s="189">
        <v>0</v>
      </c>
      <c r="K35" s="179">
        <v>0</v>
      </c>
      <c r="L35" s="179">
        <v>0</v>
      </c>
      <c r="M35" s="189">
        <v>0</v>
      </c>
      <c r="N35" s="868" t="s">
        <v>76</v>
      </c>
      <c r="O35" s="179">
        <v>1342</v>
      </c>
      <c r="P35" s="179">
        <v>111287</v>
      </c>
      <c r="Q35" s="189">
        <v>18661</v>
      </c>
      <c r="R35" s="179">
        <v>49</v>
      </c>
      <c r="S35" s="179">
        <v>2035</v>
      </c>
      <c r="T35" s="189">
        <v>132</v>
      </c>
      <c r="U35" s="179">
        <v>23</v>
      </c>
      <c r="V35" s="179">
        <v>9420</v>
      </c>
      <c r="W35" s="189">
        <v>262</v>
      </c>
      <c r="X35" s="179">
        <v>4</v>
      </c>
      <c r="Y35" s="179">
        <v>1388</v>
      </c>
      <c r="Z35" s="222">
        <v>63</v>
      </c>
      <c r="AA35" s="399"/>
    </row>
    <row r="36" spans="1:27" s="45" customFormat="1" ht="12.75" customHeight="1" x14ac:dyDescent="0.2">
      <c r="A36" s="784"/>
      <c r="B36" s="231">
        <v>1</v>
      </c>
      <c r="C36" s="231">
        <v>1</v>
      </c>
      <c r="D36" s="231">
        <v>1</v>
      </c>
      <c r="E36" s="232">
        <v>2.81E-3</v>
      </c>
      <c r="F36" s="233">
        <v>1.7799999999999999E-3</v>
      </c>
      <c r="G36" s="233">
        <v>2.3500000000000001E-3</v>
      </c>
      <c r="H36" s="232" t="s">
        <v>482</v>
      </c>
      <c r="I36" s="233" t="s">
        <v>482</v>
      </c>
      <c r="J36" s="233" t="s">
        <v>482</v>
      </c>
      <c r="K36" s="232" t="s">
        <v>482</v>
      </c>
      <c r="L36" s="233" t="s">
        <v>482</v>
      </c>
      <c r="M36" s="234" t="s">
        <v>482</v>
      </c>
      <c r="N36" s="869"/>
      <c r="O36" s="233">
        <v>0.94374000000000002</v>
      </c>
      <c r="P36" s="233">
        <v>0.89493999999999996</v>
      </c>
      <c r="Q36" s="233">
        <v>0.9738</v>
      </c>
      <c r="R36" s="232">
        <v>3.4459999999999998E-2</v>
      </c>
      <c r="S36" s="233">
        <v>1.636E-2</v>
      </c>
      <c r="T36" s="233">
        <v>6.8900000000000003E-3</v>
      </c>
      <c r="U36" s="232">
        <v>1.617E-2</v>
      </c>
      <c r="V36" s="233">
        <v>7.5749999999999998E-2</v>
      </c>
      <c r="W36" s="233">
        <v>1.367E-2</v>
      </c>
      <c r="X36" s="232">
        <v>2.81E-3</v>
      </c>
      <c r="Y36" s="233">
        <v>1.116E-2</v>
      </c>
      <c r="Z36" s="243">
        <v>3.29E-3</v>
      </c>
      <c r="AA36" s="550"/>
    </row>
    <row r="37" spans="1:27" s="24" customFormat="1" ht="12.75" customHeight="1" x14ac:dyDescent="0.2">
      <c r="A37" s="833" t="s">
        <v>85</v>
      </c>
      <c r="B37" s="178">
        <v>85288</v>
      </c>
      <c r="C37" s="178">
        <v>6827449</v>
      </c>
      <c r="D37" s="235">
        <v>1139273</v>
      </c>
      <c r="E37" s="178">
        <v>556</v>
      </c>
      <c r="F37" s="178">
        <v>28547</v>
      </c>
      <c r="G37" s="235">
        <v>6188</v>
      </c>
      <c r="H37" s="178">
        <v>173</v>
      </c>
      <c r="I37" s="178">
        <v>7500</v>
      </c>
      <c r="J37" s="235">
        <v>1401</v>
      </c>
      <c r="K37" s="178">
        <v>224</v>
      </c>
      <c r="L37" s="178">
        <v>7455</v>
      </c>
      <c r="M37" s="235">
        <v>2449</v>
      </c>
      <c r="N37" s="870" t="s">
        <v>85</v>
      </c>
      <c r="O37" s="178">
        <v>79729</v>
      </c>
      <c r="P37" s="178">
        <v>6100091</v>
      </c>
      <c r="Q37" s="235">
        <v>1086568</v>
      </c>
      <c r="R37" s="178">
        <v>2194</v>
      </c>
      <c r="S37" s="178">
        <v>149271</v>
      </c>
      <c r="T37" s="235">
        <v>14456</v>
      </c>
      <c r="U37" s="178">
        <v>2150</v>
      </c>
      <c r="V37" s="178">
        <v>468731</v>
      </c>
      <c r="W37" s="235">
        <v>24908</v>
      </c>
      <c r="X37" s="178">
        <v>262</v>
      </c>
      <c r="Y37" s="178">
        <v>65854</v>
      </c>
      <c r="Z37" s="226">
        <v>3303</v>
      </c>
      <c r="AA37" s="539"/>
    </row>
    <row r="38" spans="1:27" s="46" customFormat="1" ht="12.75" customHeight="1" thickBot="1" x14ac:dyDescent="0.25">
      <c r="A38" s="834"/>
      <c r="B38" s="238">
        <v>1</v>
      </c>
      <c r="C38" s="239">
        <v>1</v>
      </c>
      <c r="D38" s="239">
        <v>1</v>
      </c>
      <c r="E38" s="240">
        <v>6.5199999999999998E-3</v>
      </c>
      <c r="F38" s="241">
        <v>4.1799999999999997E-3</v>
      </c>
      <c r="G38" s="241">
        <v>5.4299999999999999E-3</v>
      </c>
      <c r="H38" s="240">
        <v>2.0300000000000001E-3</v>
      </c>
      <c r="I38" s="241">
        <v>1.1000000000000001E-3</v>
      </c>
      <c r="J38" s="241">
        <v>1.23E-3</v>
      </c>
      <c r="K38" s="240">
        <v>2.63E-3</v>
      </c>
      <c r="L38" s="241">
        <v>1.09E-3</v>
      </c>
      <c r="M38" s="396">
        <v>2.15E-3</v>
      </c>
      <c r="N38" s="871"/>
      <c r="O38" s="240">
        <v>0.93481999999999998</v>
      </c>
      <c r="P38" s="241">
        <v>0.89346999999999999</v>
      </c>
      <c r="Q38" s="241">
        <v>0.95374000000000003</v>
      </c>
      <c r="R38" s="240">
        <v>2.572E-2</v>
      </c>
      <c r="S38" s="241">
        <v>2.1860000000000001E-2</v>
      </c>
      <c r="T38" s="241">
        <v>1.269E-2</v>
      </c>
      <c r="U38" s="240">
        <v>2.521E-2</v>
      </c>
      <c r="V38" s="241">
        <v>6.8650000000000003E-2</v>
      </c>
      <c r="W38" s="241">
        <v>2.1860000000000001E-2</v>
      </c>
      <c r="X38" s="240">
        <v>3.0699999999999998E-3</v>
      </c>
      <c r="Y38" s="241">
        <v>9.6500000000000006E-3</v>
      </c>
      <c r="Z38" s="244">
        <v>2.8999999999999998E-3</v>
      </c>
      <c r="AA38" s="551"/>
    </row>
    <row r="39" spans="1:27" s="397" customFormat="1" x14ac:dyDescent="0.2">
      <c r="A39" s="548"/>
      <c r="E39" s="548"/>
      <c r="F39" s="548"/>
      <c r="G39" s="548"/>
      <c r="H39" s="548"/>
      <c r="I39" s="548"/>
      <c r="J39" s="548"/>
      <c r="K39" s="548"/>
      <c r="L39" s="548"/>
      <c r="M39" s="548"/>
      <c r="N39" s="407"/>
    </row>
    <row r="40" spans="1:27" s="526" customFormat="1" ht="11.25" x14ac:dyDescent="0.2">
      <c r="A40" s="526" t="str">
        <f>"Anmerkungen. Datengrundlage: Volkshochschul-Statistik "&amp;Hilfswerte!B1&amp;"; Basis: "&amp;Tabelle1!$C$36&amp;" vhs."</f>
        <v>Anmerkungen. Datengrundlage: Volkshochschul-Statistik 2024; Basis: 821 vhs.</v>
      </c>
      <c r="N40" s="526" t="str">
        <f>"Anmerkungen. Datengrundlage: Volkshochschul-Statistik "&amp;Hilfswerte!B1&amp;"; Basis: "&amp;Tabelle1!$C$36&amp;" vhs."</f>
        <v>Anmerkungen. Datengrundlage: Volkshochschul-Statistik 2024; Basis: 821 vhs.</v>
      </c>
    </row>
    <row r="41" spans="1:27" s="526" customFormat="1" ht="11.25" x14ac:dyDescent="0.2"/>
    <row r="42" spans="1:27" s="397" customFormat="1" x14ac:dyDescent="0.2">
      <c r="A42" s="534" t="str">
        <f>Tabelle1!$A$41</f>
        <v>Datengrundlage: Deutsches Institut für Erwachsenenbildung DIE (2025). „Basisdaten Volkshochschul-Statistik (seit 2018)“</v>
      </c>
      <c r="B42" s="536"/>
      <c r="C42" s="536"/>
      <c r="D42" s="536"/>
      <c r="E42" s="536"/>
      <c r="F42" s="536"/>
      <c r="G42" s="536"/>
      <c r="H42" s="536"/>
      <c r="N42" s="534" t="str">
        <f>Tabelle1!$A$41</f>
        <v>Datengrundlage: Deutsches Institut für Erwachsenenbildung DIE (2025). „Basisdaten Volkshochschul-Statistik (seit 2018)“</v>
      </c>
      <c r="O42" s="536"/>
      <c r="P42" s="536"/>
      <c r="Q42" s="536"/>
      <c r="R42" s="536"/>
      <c r="S42" s="536"/>
      <c r="T42" s="536"/>
      <c r="U42" s="536"/>
    </row>
    <row r="43" spans="1:27" s="397" customFormat="1" x14ac:dyDescent="0.2">
      <c r="A43" s="534" t="str">
        <f>Tabelle1!$A$42</f>
        <v xml:space="preserve">(ZA6276; Version 2.0.0) [Data set]. GESIS, Köln. </v>
      </c>
      <c r="B43" s="532"/>
      <c r="C43" s="532"/>
      <c r="D43" s="532"/>
      <c r="E43" s="762" t="s">
        <v>473</v>
      </c>
      <c r="F43" s="762"/>
      <c r="G43" s="762"/>
      <c r="H43" s="532"/>
      <c r="N43" s="534" t="str">
        <f>Tabelle1!$A$42</f>
        <v xml:space="preserve">(ZA6276; Version 2.0.0) [Data set]. GESIS, Köln. </v>
      </c>
      <c r="O43" s="532"/>
      <c r="P43" s="532"/>
      <c r="Q43" s="532"/>
      <c r="R43" s="762" t="s">
        <v>473</v>
      </c>
      <c r="S43" s="762"/>
      <c r="T43" s="762"/>
      <c r="U43" s="532"/>
    </row>
    <row r="44" spans="1:27" s="397" customFormat="1" x14ac:dyDescent="0.2">
      <c r="A44" s="536"/>
      <c r="B44" s="536"/>
      <c r="C44" s="536"/>
      <c r="D44" s="536"/>
      <c r="E44" s="536"/>
      <c r="F44" s="536"/>
      <c r="G44" s="536"/>
      <c r="H44" s="536"/>
      <c r="N44" s="536"/>
      <c r="O44" s="536"/>
      <c r="P44" s="536"/>
      <c r="Q44" s="536"/>
      <c r="R44" s="536"/>
      <c r="S44" s="536"/>
      <c r="T44" s="536"/>
      <c r="U44" s="536"/>
    </row>
    <row r="45" spans="1:27" s="397" customFormat="1" x14ac:dyDescent="0.2">
      <c r="A45" s="666" t="str">
        <f>Tabelle1!$A$44</f>
        <v>Die Tabellen stehen unter der Lizenz CC BY-SA DEED 4.0.</v>
      </c>
      <c r="B45" s="536"/>
      <c r="C45" s="536"/>
      <c r="D45" s="536"/>
      <c r="E45" s="536"/>
      <c r="F45" s="536"/>
      <c r="G45" s="536"/>
      <c r="H45" s="536"/>
      <c r="N45" s="666" t="str">
        <f>Tabelle1!$A$44</f>
        <v>Die Tabellen stehen unter der Lizenz CC BY-SA DEED 4.0.</v>
      </c>
      <c r="O45" s="536"/>
      <c r="P45" s="536"/>
      <c r="Q45" s="536"/>
      <c r="R45" s="536"/>
      <c r="S45" s="536"/>
      <c r="T45" s="536"/>
      <c r="U45" s="536"/>
    </row>
    <row r="46" spans="1:27" s="49" customFormat="1" ht="44.25" x14ac:dyDescent="0.55000000000000004">
      <c r="A46" s="48"/>
      <c r="AA46" s="552"/>
    </row>
    <row r="49" ht="26.25" customHeight="1" x14ac:dyDescent="0.2"/>
  </sheetData>
  <mergeCells count="50">
    <mergeCell ref="E43:G43"/>
    <mergeCell ref="R43:T43"/>
    <mergeCell ref="A1:M1"/>
    <mergeCell ref="N1:Z1"/>
    <mergeCell ref="A2:A4"/>
    <mergeCell ref="B2:D3"/>
    <mergeCell ref="E2:M2"/>
    <mergeCell ref="N2:N4"/>
    <mergeCell ref="O2:Z2"/>
    <mergeCell ref="E3:G3"/>
    <mergeCell ref="H3:J3"/>
    <mergeCell ref="K3:M3"/>
    <mergeCell ref="A5:A6"/>
    <mergeCell ref="N5:N6"/>
    <mergeCell ref="O3:Q3"/>
    <mergeCell ref="R3:T3"/>
    <mergeCell ref="U3:W3"/>
    <mergeCell ref="X3:Z3"/>
    <mergeCell ref="A7:A8"/>
    <mergeCell ref="N7:N8"/>
    <mergeCell ref="A9:A10"/>
    <mergeCell ref="N9:N10"/>
    <mergeCell ref="A11:A12"/>
    <mergeCell ref="N11:N12"/>
    <mergeCell ref="A13:A14"/>
    <mergeCell ref="N13:N14"/>
    <mergeCell ref="A15:A16"/>
    <mergeCell ref="N15:N16"/>
    <mergeCell ref="A17:A18"/>
    <mergeCell ref="N17:N18"/>
    <mergeCell ref="A19:A20"/>
    <mergeCell ref="N19:N20"/>
    <mergeCell ref="A21:A22"/>
    <mergeCell ref="N21:N22"/>
    <mergeCell ref="A23:A24"/>
    <mergeCell ref="N23:N24"/>
    <mergeCell ref="A25:A26"/>
    <mergeCell ref="N25:N26"/>
    <mergeCell ref="A27:A28"/>
    <mergeCell ref="N27:N28"/>
    <mergeCell ref="A29:A30"/>
    <mergeCell ref="N29:N30"/>
    <mergeCell ref="A37:A38"/>
    <mergeCell ref="N37:N38"/>
    <mergeCell ref="A31:A32"/>
    <mergeCell ref="N31:N32"/>
    <mergeCell ref="A33:A34"/>
    <mergeCell ref="N33:N34"/>
    <mergeCell ref="A35:A36"/>
    <mergeCell ref="N35:N36"/>
  </mergeCells>
  <conditionalFormatting sqref="A6 A8 A10 A12 A14 A16 A18 A20 A22 A24 A26 A28 A30 A32 A34 A36">
    <cfRule type="cellIs" dxfId="364" priority="412" stopIfTrue="1" operator="equal">
      <formula>1</formula>
    </cfRule>
    <cfRule type="cellIs" dxfId="363" priority="413" stopIfTrue="1" operator="lessThan">
      <formula>0.0005</formula>
    </cfRule>
  </conditionalFormatting>
  <conditionalFormatting sqref="A5:Z5">
    <cfRule type="cellIs" dxfId="362" priority="139" stopIfTrue="1" operator="equal">
      <formula>0</formula>
    </cfRule>
  </conditionalFormatting>
  <conditionalFormatting sqref="A9:Z9">
    <cfRule type="cellIs" dxfId="361" priority="127" stopIfTrue="1" operator="equal">
      <formula>0</formula>
    </cfRule>
  </conditionalFormatting>
  <conditionalFormatting sqref="A11:Z11">
    <cfRule type="cellIs" dxfId="360" priority="118" stopIfTrue="1" operator="equal">
      <formula>0</formula>
    </cfRule>
  </conditionalFormatting>
  <conditionalFormatting sqref="A13:Z13">
    <cfRule type="cellIs" dxfId="359" priority="109" stopIfTrue="1" operator="equal">
      <formula>0</formula>
    </cfRule>
  </conditionalFormatting>
  <conditionalFormatting sqref="A15:Z15">
    <cfRule type="cellIs" dxfId="358" priority="100" stopIfTrue="1" operator="equal">
      <formula>0</formula>
    </cfRule>
  </conditionalFormatting>
  <conditionalFormatting sqref="A17:Z17">
    <cfRule type="cellIs" dxfId="357" priority="91" stopIfTrue="1" operator="equal">
      <formula>0</formula>
    </cfRule>
  </conditionalFormatting>
  <conditionalFormatting sqref="A19:Z19">
    <cfRule type="cellIs" dxfId="356" priority="82" stopIfTrue="1" operator="equal">
      <formula>0</formula>
    </cfRule>
  </conditionalFormatting>
  <conditionalFormatting sqref="A21:Z21">
    <cfRule type="cellIs" dxfId="355" priority="73" stopIfTrue="1" operator="equal">
      <formula>0</formula>
    </cfRule>
  </conditionalFormatting>
  <conditionalFormatting sqref="A23:Z23">
    <cfRule type="cellIs" dxfId="354" priority="64" stopIfTrue="1" operator="equal">
      <formula>0</formula>
    </cfRule>
  </conditionalFormatting>
  <conditionalFormatting sqref="A25:Z25">
    <cfRule type="cellIs" dxfId="353" priority="55" stopIfTrue="1" operator="equal">
      <formula>0</formula>
    </cfRule>
  </conditionalFormatting>
  <conditionalFormatting sqref="A27:Z27">
    <cfRule type="cellIs" dxfId="352" priority="46" stopIfTrue="1" operator="equal">
      <formula>0</formula>
    </cfRule>
  </conditionalFormatting>
  <conditionalFormatting sqref="A29:Z29">
    <cfRule type="cellIs" dxfId="351" priority="37" stopIfTrue="1" operator="equal">
      <formula>0</formula>
    </cfRule>
  </conditionalFormatting>
  <conditionalFormatting sqref="A31:Z31">
    <cfRule type="cellIs" dxfId="350" priority="28" stopIfTrue="1" operator="equal">
      <formula>0</formula>
    </cfRule>
  </conditionalFormatting>
  <conditionalFormatting sqref="A33:Z33">
    <cfRule type="cellIs" dxfId="349" priority="19" stopIfTrue="1" operator="equal">
      <formula>0</formula>
    </cfRule>
  </conditionalFormatting>
  <conditionalFormatting sqref="A35:Z35">
    <cfRule type="cellIs" dxfId="348" priority="10" stopIfTrue="1" operator="equal">
      <formula>0</formula>
    </cfRule>
  </conditionalFormatting>
  <conditionalFormatting sqref="B7:M7">
    <cfRule type="cellIs" dxfId="347" priority="385" stopIfTrue="1" operator="equal">
      <formula>0</formula>
    </cfRule>
  </conditionalFormatting>
  <conditionalFormatting sqref="B37:M37">
    <cfRule type="cellIs" dxfId="346" priority="205" stopIfTrue="1" operator="equal">
      <formula>0</formula>
    </cfRule>
  </conditionalFormatting>
  <conditionalFormatting sqref="N6 N8 N10 N12 N14 N16 N18 N20 N22 N24 N26 N28 N30 N32 N34 N36">
    <cfRule type="cellIs" dxfId="345" priority="409" stopIfTrue="1" operator="equal">
      <formula>1</formula>
    </cfRule>
    <cfRule type="cellIs" dxfId="344" priority="410" stopIfTrue="1" operator="lessThan">
      <formula>0.0005</formula>
    </cfRule>
  </conditionalFormatting>
  <conditionalFormatting sqref="O7:Z7">
    <cfRule type="cellIs" dxfId="343" priority="136" stopIfTrue="1" operator="equal">
      <formula>0</formula>
    </cfRule>
  </conditionalFormatting>
  <conditionalFormatting sqref="O37:Z37">
    <cfRule type="cellIs" dxfId="342" priority="1" stopIfTrue="1" operator="equal">
      <formula>0</formula>
    </cfRule>
  </conditionalFormatting>
  <hyperlinks>
    <hyperlink ref="A45" r:id="rId1" display="Publikation und Tabellen stehen unter der Lizenz CC BY-SA DEED 4.0." xr:uid="{3BB64744-B83A-4AAB-AE88-CF533F55FA69}"/>
    <hyperlink ref="N45" r:id="rId2" display="Publikation und Tabellen stehen unter der Lizenz CC BY-SA DEED 4.0." xr:uid="{720FE607-84A1-4367-B007-2C7F7483A771}"/>
    <hyperlink ref="E43" r:id="rId3" xr:uid="{1BB366DC-37C8-4FD1-BCDB-29A8BCB32AAF}"/>
    <hyperlink ref="E43:G43" r:id="rId4" display="http://dx.doi.org/10.4232/1.14582 " xr:uid="{9B362748-2638-432C-BE81-73A64B623644}"/>
    <hyperlink ref="R43" r:id="rId5" xr:uid="{E82E94F4-C364-4394-990F-C1478A4EDF08}"/>
    <hyperlink ref="R43:T43" r:id="rId6" display="http://dx.doi.org/10.4232/1.14582 " xr:uid="{085FCDC5-3CB9-4072-B9A8-CB255C487848}"/>
  </hyperlinks>
  <pageMargins left="0.78740157480314965" right="0.78740157480314965" top="0.98425196850393704" bottom="0.98425196850393704" header="0.51181102362204722" footer="0.51181102362204722"/>
  <pageSetup paperSize="9" scale="76" orientation="portrait" r:id="rId7"/>
  <headerFooter scaleWithDoc="0" alignWithMargins="0"/>
  <colBreaks count="1" manualBreakCount="1">
    <brk id="13" max="44" man="1"/>
  </colBreaks>
  <legacyDrawingHF r:id="rId8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2C8CDB-407F-4794-AB01-9F2B54E00ABA}">
  <dimension ref="A1:L112"/>
  <sheetViews>
    <sheetView view="pageBreakPreview" zoomScaleNormal="100" zoomScaleSheetLayoutView="100" workbookViewId="0">
      <pane ySplit="2" topLeftCell="A3" activePane="bottomLeft" state="frozen"/>
      <selection activeCell="R34" sqref="R34"/>
      <selection pane="bottomLeft" sqref="A1:J1"/>
    </sheetView>
  </sheetViews>
  <sheetFormatPr baseColWidth="10" defaultRowHeight="12.75" x14ac:dyDescent="0.2"/>
  <cols>
    <col min="1" max="1" width="7.85546875" customWidth="1"/>
    <col min="2" max="2" width="10" style="9" customWidth="1"/>
    <col min="3" max="3" width="9.7109375" style="9" customWidth="1"/>
    <col min="4" max="4" width="26.42578125" style="9" customWidth="1"/>
    <col min="5" max="5" width="8.28515625" style="52" customWidth="1"/>
    <col min="6" max="6" width="8.28515625" customWidth="1"/>
    <col min="7" max="7" width="8.28515625" style="52" customWidth="1"/>
    <col min="8" max="8" width="8.28515625" customWidth="1"/>
    <col min="9" max="9" width="8.28515625" style="52" customWidth="1"/>
    <col min="10" max="10" width="8.28515625" customWidth="1"/>
    <col min="11" max="11" width="2.7109375" style="536" customWidth="1"/>
  </cols>
  <sheetData>
    <row r="1" spans="1:12" s="3" customFormat="1" ht="39.950000000000003" customHeight="1" thickBot="1" x14ac:dyDescent="0.25">
      <c r="A1" s="879" t="str">
        <f>"Tabelle 9: Kurse, Unterrichtsstunden und Belegungen nach Fachgebieten " &amp;Hilfswerte!B1&amp; " insgesamt"</f>
        <v>Tabelle 9: Kurse, Unterrichtsstunden und Belegungen nach Fachgebieten 2024 insgesamt</v>
      </c>
      <c r="B1" s="879"/>
      <c r="C1" s="879"/>
      <c r="D1" s="879"/>
      <c r="E1" s="879"/>
      <c r="F1" s="879"/>
      <c r="G1" s="879"/>
      <c r="H1" s="879"/>
      <c r="I1" s="879"/>
      <c r="J1" s="879"/>
      <c r="K1" s="527"/>
    </row>
    <row r="2" spans="1:12" s="50" customFormat="1" ht="21.75" customHeight="1" thickBot="1" x14ac:dyDescent="0.25">
      <c r="A2" s="880" t="s">
        <v>87</v>
      </c>
      <c r="B2" s="881"/>
      <c r="C2" s="881"/>
      <c r="D2" s="882"/>
      <c r="E2" s="883" t="s">
        <v>16</v>
      </c>
      <c r="F2" s="883"/>
      <c r="G2" s="883" t="s">
        <v>88</v>
      </c>
      <c r="H2" s="883"/>
      <c r="I2" s="883" t="s">
        <v>21</v>
      </c>
      <c r="J2" s="884"/>
      <c r="K2" s="598"/>
    </row>
    <row r="3" spans="1:12" ht="12.75" customHeight="1" x14ac:dyDescent="0.2">
      <c r="A3" s="885" t="s">
        <v>89</v>
      </c>
      <c r="B3" s="886"/>
      <c r="C3" s="886"/>
      <c r="D3" s="886"/>
      <c r="E3" s="886"/>
      <c r="F3" s="886"/>
      <c r="G3" s="886"/>
      <c r="H3" s="886"/>
      <c r="I3" s="886"/>
      <c r="J3" s="887"/>
    </row>
    <row r="4" spans="1:12" s="50" customFormat="1" ht="25.5" customHeight="1" x14ac:dyDescent="0.2">
      <c r="A4" s="248" t="s">
        <v>90</v>
      </c>
      <c r="B4" s="877" t="s">
        <v>91</v>
      </c>
      <c r="C4" s="877"/>
      <c r="D4" s="878"/>
      <c r="E4" s="247">
        <v>5458</v>
      </c>
      <c r="F4" s="601">
        <v>0.15661</v>
      </c>
      <c r="G4" s="247">
        <v>71444</v>
      </c>
      <c r="H4" s="601">
        <v>0.16803000000000001</v>
      </c>
      <c r="I4" s="247">
        <v>96666</v>
      </c>
      <c r="J4" s="437">
        <v>0.18496000000000001</v>
      </c>
      <c r="K4" s="598"/>
      <c r="L4" s="51"/>
    </row>
    <row r="5" spans="1:12" ht="25.5" customHeight="1" x14ac:dyDescent="0.2">
      <c r="A5" s="248" t="s">
        <v>92</v>
      </c>
      <c r="B5" s="877" t="s">
        <v>93</v>
      </c>
      <c r="C5" s="877"/>
      <c r="D5" s="878"/>
      <c r="E5" s="247">
        <v>1771</v>
      </c>
      <c r="F5" s="601">
        <v>5.0819999999999997E-2</v>
      </c>
      <c r="G5" s="247">
        <v>18588</v>
      </c>
      <c r="H5" s="601">
        <v>4.3720000000000002E-2</v>
      </c>
      <c r="I5" s="247">
        <v>33363</v>
      </c>
      <c r="J5" s="437">
        <v>6.3839999999999994E-2</v>
      </c>
    </row>
    <row r="6" spans="1:12" ht="25.5" customHeight="1" x14ac:dyDescent="0.2">
      <c r="A6" s="248" t="s">
        <v>94</v>
      </c>
      <c r="B6" s="877" t="s">
        <v>95</v>
      </c>
      <c r="C6" s="877"/>
      <c r="D6" s="878"/>
      <c r="E6" s="247">
        <v>2288</v>
      </c>
      <c r="F6" s="601">
        <v>6.565E-2</v>
      </c>
      <c r="G6" s="247">
        <v>39435</v>
      </c>
      <c r="H6" s="601">
        <v>9.2749999999999999E-2</v>
      </c>
      <c r="I6" s="247">
        <v>51533</v>
      </c>
      <c r="J6" s="437">
        <v>9.8599999999999993E-2</v>
      </c>
    </row>
    <row r="7" spans="1:12" ht="25.5" customHeight="1" x14ac:dyDescent="0.2">
      <c r="A7" s="248" t="s">
        <v>96</v>
      </c>
      <c r="B7" s="877" t="s">
        <v>97</v>
      </c>
      <c r="C7" s="877"/>
      <c r="D7" s="878"/>
      <c r="E7" s="247">
        <v>1924</v>
      </c>
      <c r="F7" s="601">
        <v>5.5210000000000002E-2</v>
      </c>
      <c r="G7" s="247">
        <v>11797</v>
      </c>
      <c r="H7" s="601">
        <v>2.775E-2</v>
      </c>
      <c r="I7" s="247">
        <v>22117</v>
      </c>
      <c r="J7" s="437">
        <v>4.2320000000000003E-2</v>
      </c>
    </row>
    <row r="8" spans="1:12" ht="25.5" customHeight="1" x14ac:dyDescent="0.2">
      <c r="A8" s="248" t="s">
        <v>98</v>
      </c>
      <c r="B8" s="877" t="s">
        <v>99</v>
      </c>
      <c r="C8" s="877"/>
      <c r="D8" s="878"/>
      <c r="E8" s="247">
        <v>3887</v>
      </c>
      <c r="F8" s="601">
        <v>0.11154</v>
      </c>
      <c r="G8" s="247">
        <v>33252</v>
      </c>
      <c r="H8" s="601">
        <v>7.8210000000000002E-2</v>
      </c>
      <c r="I8" s="247">
        <v>62864</v>
      </c>
      <c r="J8" s="437">
        <v>0.12028</v>
      </c>
    </row>
    <row r="9" spans="1:12" ht="25.5" customHeight="1" x14ac:dyDescent="0.2">
      <c r="A9" s="248" t="s">
        <v>100</v>
      </c>
      <c r="B9" s="877" t="s">
        <v>101</v>
      </c>
      <c r="C9" s="877"/>
      <c r="D9" s="878"/>
      <c r="E9" s="247">
        <v>7194</v>
      </c>
      <c r="F9" s="601">
        <v>0.20643</v>
      </c>
      <c r="G9" s="247">
        <v>128955</v>
      </c>
      <c r="H9" s="601">
        <v>0.30329</v>
      </c>
      <c r="I9" s="247">
        <v>91151</v>
      </c>
      <c r="J9" s="437">
        <v>0.17441000000000001</v>
      </c>
    </row>
    <row r="10" spans="1:12" ht="25.5" customHeight="1" x14ac:dyDescent="0.2">
      <c r="A10" s="248" t="s">
        <v>102</v>
      </c>
      <c r="B10" s="877" t="s">
        <v>103</v>
      </c>
      <c r="C10" s="877"/>
      <c r="D10" s="878"/>
      <c r="E10" s="247">
        <v>3986</v>
      </c>
      <c r="F10" s="601">
        <v>0.11438</v>
      </c>
      <c r="G10" s="247">
        <v>45805</v>
      </c>
      <c r="H10" s="601">
        <v>0.10773000000000001</v>
      </c>
      <c r="I10" s="247">
        <v>37983</v>
      </c>
      <c r="J10" s="437">
        <v>7.2679999999999995E-2</v>
      </c>
    </row>
    <row r="11" spans="1:12" ht="25.5" customHeight="1" x14ac:dyDescent="0.2">
      <c r="A11" s="248" t="s">
        <v>104</v>
      </c>
      <c r="B11" s="877" t="s">
        <v>105</v>
      </c>
      <c r="C11" s="877"/>
      <c r="D11" s="878"/>
      <c r="E11" s="247">
        <v>646</v>
      </c>
      <c r="F11" s="601">
        <v>1.8540000000000001E-2</v>
      </c>
      <c r="G11" s="247">
        <v>7313</v>
      </c>
      <c r="H11" s="601">
        <v>1.72E-2</v>
      </c>
      <c r="I11" s="247">
        <v>8936</v>
      </c>
      <c r="J11" s="437">
        <v>1.7100000000000001E-2</v>
      </c>
    </row>
    <row r="12" spans="1:12" ht="25.5" customHeight="1" x14ac:dyDescent="0.2">
      <c r="A12" s="248" t="s">
        <v>106</v>
      </c>
      <c r="B12" s="877" t="s">
        <v>107</v>
      </c>
      <c r="C12" s="877"/>
      <c r="D12" s="878"/>
      <c r="E12" s="247">
        <v>870</v>
      </c>
      <c r="F12" s="601">
        <v>2.496E-2</v>
      </c>
      <c r="G12" s="247">
        <v>10368</v>
      </c>
      <c r="H12" s="601">
        <v>2.4379999999999999E-2</v>
      </c>
      <c r="I12" s="247">
        <v>9724</v>
      </c>
      <c r="J12" s="437">
        <v>1.8610000000000002E-2</v>
      </c>
    </row>
    <row r="13" spans="1:12" ht="25.5" customHeight="1" x14ac:dyDescent="0.2">
      <c r="A13" s="248" t="s">
        <v>108</v>
      </c>
      <c r="B13" s="877" t="s">
        <v>109</v>
      </c>
      <c r="C13" s="877"/>
      <c r="D13" s="878"/>
      <c r="E13" s="247">
        <v>3466</v>
      </c>
      <c r="F13" s="601">
        <v>9.9449999999999997E-2</v>
      </c>
      <c r="G13" s="247">
        <v>23796</v>
      </c>
      <c r="H13" s="601">
        <v>5.5969999999999999E-2</v>
      </c>
      <c r="I13" s="247">
        <v>67763</v>
      </c>
      <c r="J13" s="437">
        <v>0.12966</v>
      </c>
    </row>
    <row r="14" spans="1:12" ht="25.5" customHeight="1" x14ac:dyDescent="0.2">
      <c r="A14" s="248" t="s">
        <v>110</v>
      </c>
      <c r="B14" s="877" t="s">
        <v>111</v>
      </c>
      <c r="C14" s="877"/>
      <c r="D14" s="878"/>
      <c r="E14" s="247">
        <v>2180</v>
      </c>
      <c r="F14" s="601">
        <v>6.2549999999999994E-2</v>
      </c>
      <c r="G14" s="247">
        <v>19770</v>
      </c>
      <c r="H14" s="601">
        <v>4.65E-2</v>
      </c>
      <c r="I14" s="247">
        <v>29078</v>
      </c>
      <c r="J14" s="437">
        <v>5.5640000000000002E-2</v>
      </c>
    </row>
    <row r="15" spans="1:12" ht="25.5" customHeight="1" x14ac:dyDescent="0.2">
      <c r="A15" s="248" t="s">
        <v>112</v>
      </c>
      <c r="B15" s="877" t="s">
        <v>363</v>
      </c>
      <c r="C15" s="877"/>
      <c r="D15" s="878"/>
      <c r="E15" s="247">
        <v>1180</v>
      </c>
      <c r="F15" s="601">
        <v>3.3860000000000001E-2</v>
      </c>
      <c r="G15" s="247">
        <v>14661</v>
      </c>
      <c r="H15" s="601">
        <v>3.4479999999999997E-2</v>
      </c>
      <c r="I15" s="247">
        <v>11448</v>
      </c>
      <c r="J15" s="437">
        <v>2.1899999999999999E-2</v>
      </c>
    </row>
    <row r="16" spans="1:12" ht="12.75" customHeight="1" thickBot="1" x14ac:dyDescent="0.25">
      <c r="A16" s="888" t="s">
        <v>24</v>
      </c>
      <c r="B16" s="889"/>
      <c r="C16" s="889"/>
      <c r="D16" s="890"/>
      <c r="E16" s="439">
        <v>34850</v>
      </c>
      <c r="F16" s="436">
        <v>1</v>
      </c>
      <c r="G16" s="439">
        <v>425184</v>
      </c>
      <c r="H16" s="436">
        <v>1</v>
      </c>
      <c r="I16" s="439">
        <v>522626</v>
      </c>
      <c r="J16" s="438">
        <v>1</v>
      </c>
    </row>
    <row r="17" spans="1:10" ht="12.75" customHeight="1" x14ac:dyDescent="0.2">
      <c r="A17" s="891" t="s">
        <v>113</v>
      </c>
      <c r="B17" s="892"/>
      <c r="C17" s="892"/>
      <c r="D17" s="892"/>
      <c r="E17" s="892"/>
      <c r="F17" s="892"/>
      <c r="G17" s="892"/>
      <c r="H17" s="892"/>
      <c r="I17" s="892"/>
      <c r="J17" s="893"/>
    </row>
    <row r="18" spans="1:10" ht="25.5" customHeight="1" x14ac:dyDescent="0.2">
      <c r="A18" s="248" t="s">
        <v>114</v>
      </c>
      <c r="B18" s="877" t="s">
        <v>91</v>
      </c>
      <c r="C18" s="877"/>
      <c r="D18" s="878"/>
      <c r="E18" s="245">
        <v>3199</v>
      </c>
      <c r="F18" s="602">
        <v>3.943E-2</v>
      </c>
      <c r="G18" s="245">
        <v>51037</v>
      </c>
      <c r="H18" s="602">
        <v>4.0280000000000003E-2</v>
      </c>
      <c r="I18" s="245">
        <v>53369</v>
      </c>
      <c r="J18" s="434">
        <v>6.9639999999999994E-2</v>
      </c>
    </row>
    <row r="19" spans="1:10" ht="25.5" customHeight="1" x14ac:dyDescent="0.2">
      <c r="A19" s="248" t="s">
        <v>115</v>
      </c>
      <c r="B19" s="877" t="s">
        <v>116</v>
      </c>
      <c r="C19" s="877"/>
      <c r="D19" s="878"/>
      <c r="E19" s="245">
        <v>1556</v>
      </c>
      <c r="F19" s="602">
        <v>1.9179999999999999E-2</v>
      </c>
      <c r="G19" s="245">
        <v>18378</v>
      </c>
      <c r="H19" s="602">
        <v>1.4500000000000001E-2</v>
      </c>
      <c r="I19" s="245">
        <v>22734</v>
      </c>
      <c r="J19" s="434">
        <v>2.9659999999999999E-2</v>
      </c>
    </row>
    <row r="20" spans="1:10" ht="25.5" customHeight="1" x14ac:dyDescent="0.2">
      <c r="A20" s="248" t="s">
        <v>117</v>
      </c>
      <c r="B20" s="877" t="s">
        <v>118</v>
      </c>
      <c r="C20" s="877"/>
      <c r="D20" s="878"/>
      <c r="E20" s="245">
        <v>1764</v>
      </c>
      <c r="F20" s="602">
        <v>2.1739999999999999E-2</v>
      </c>
      <c r="G20" s="245">
        <v>25203</v>
      </c>
      <c r="H20" s="602">
        <v>1.9890000000000001E-2</v>
      </c>
      <c r="I20" s="245">
        <v>17155</v>
      </c>
      <c r="J20" s="434">
        <v>2.2380000000000001E-2</v>
      </c>
    </row>
    <row r="21" spans="1:10" ht="25.5" customHeight="1" x14ac:dyDescent="0.2">
      <c r="A21" s="248" t="s">
        <v>119</v>
      </c>
      <c r="B21" s="877" t="s">
        <v>120</v>
      </c>
      <c r="C21" s="877"/>
      <c r="D21" s="878"/>
      <c r="E21" s="245">
        <v>416</v>
      </c>
      <c r="F21" s="602">
        <v>5.13E-3</v>
      </c>
      <c r="G21" s="245">
        <v>5424</v>
      </c>
      <c r="H21" s="602">
        <v>4.28E-3</v>
      </c>
      <c r="I21" s="245">
        <v>6554</v>
      </c>
      <c r="J21" s="434">
        <v>8.5500000000000003E-3</v>
      </c>
    </row>
    <row r="22" spans="1:10" ht="25.5" customHeight="1" x14ac:dyDescent="0.2">
      <c r="A22" s="248" t="s">
        <v>121</v>
      </c>
      <c r="B22" s="877" t="s">
        <v>122</v>
      </c>
      <c r="C22" s="877"/>
      <c r="D22" s="878"/>
      <c r="E22" s="245">
        <v>2072</v>
      </c>
      <c r="F22" s="602">
        <v>2.554E-2</v>
      </c>
      <c r="G22" s="245">
        <v>38163</v>
      </c>
      <c r="H22" s="602">
        <v>3.0120000000000001E-2</v>
      </c>
      <c r="I22" s="245">
        <v>26505</v>
      </c>
      <c r="J22" s="434">
        <v>3.458E-2</v>
      </c>
    </row>
    <row r="23" spans="1:10" ht="25.5" customHeight="1" x14ac:dyDescent="0.2">
      <c r="A23" s="248" t="s">
        <v>123</v>
      </c>
      <c r="B23" s="877" t="s">
        <v>124</v>
      </c>
      <c r="C23" s="877"/>
      <c r="D23" s="878"/>
      <c r="E23" s="245">
        <v>10924</v>
      </c>
      <c r="F23" s="602">
        <v>0.13464999999999999</v>
      </c>
      <c r="G23" s="245">
        <v>151940</v>
      </c>
      <c r="H23" s="602">
        <v>0.11990000000000001</v>
      </c>
      <c r="I23" s="245">
        <v>124847</v>
      </c>
      <c r="J23" s="434">
        <v>0.16291</v>
      </c>
    </row>
    <row r="24" spans="1:10" ht="25.5" customHeight="1" x14ac:dyDescent="0.2">
      <c r="A24" s="248" t="s">
        <v>125</v>
      </c>
      <c r="B24" s="877" t="s">
        <v>126</v>
      </c>
      <c r="C24" s="877"/>
      <c r="D24" s="878"/>
      <c r="E24" s="245">
        <v>1365</v>
      </c>
      <c r="F24" s="602">
        <v>1.6830000000000001E-2</v>
      </c>
      <c r="G24" s="245">
        <v>14353</v>
      </c>
      <c r="H24" s="602">
        <v>1.133E-2</v>
      </c>
      <c r="I24" s="245">
        <v>25099</v>
      </c>
      <c r="J24" s="434">
        <v>3.2750000000000001E-2</v>
      </c>
    </row>
    <row r="25" spans="1:10" ht="25.5" customHeight="1" x14ac:dyDescent="0.2">
      <c r="A25" s="248" t="s">
        <v>127</v>
      </c>
      <c r="B25" s="877" t="s">
        <v>128</v>
      </c>
      <c r="C25" s="877"/>
      <c r="D25" s="878"/>
      <c r="E25" s="245">
        <v>18618</v>
      </c>
      <c r="F25" s="602">
        <v>0.22949</v>
      </c>
      <c r="G25" s="245">
        <v>321959</v>
      </c>
      <c r="H25" s="602">
        <v>0.25407000000000002</v>
      </c>
      <c r="I25" s="245">
        <v>161313</v>
      </c>
      <c r="J25" s="434">
        <v>0.21049000000000001</v>
      </c>
    </row>
    <row r="26" spans="1:10" ht="25.5" customHeight="1" x14ac:dyDescent="0.2">
      <c r="A26" s="248" t="s">
        <v>129</v>
      </c>
      <c r="B26" s="877" t="s">
        <v>130</v>
      </c>
      <c r="C26" s="877"/>
      <c r="D26" s="878"/>
      <c r="E26" s="245">
        <v>6743</v>
      </c>
      <c r="F26" s="602">
        <v>8.3110000000000003E-2</v>
      </c>
      <c r="G26" s="245">
        <v>113330</v>
      </c>
      <c r="H26" s="602">
        <v>8.9429999999999996E-2</v>
      </c>
      <c r="I26" s="245">
        <v>56764</v>
      </c>
      <c r="J26" s="434">
        <v>7.4069999999999997E-2</v>
      </c>
    </row>
    <row r="27" spans="1:10" ht="25.5" customHeight="1" x14ac:dyDescent="0.2">
      <c r="A27" s="248" t="s">
        <v>131</v>
      </c>
      <c r="B27" s="877" t="s">
        <v>132</v>
      </c>
      <c r="C27" s="877"/>
      <c r="D27" s="878"/>
      <c r="E27" s="245">
        <v>10041</v>
      </c>
      <c r="F27" s="602">
        <v>0.12377000000000001</v>
      </c>
      <c r="G27" s="245">
        <v>162531</v>
      </c>
      <c r="H27" s="602">
        <v>0.12826000000000001</v>
      </c>
      <c r="I27" s="245">
        <v>74849</v>
      </c>
      <c r="J27" s="434">
        <v>9.7670000000000007E-2</v>
      </c>
    </row>
    <row r="28" spans="1:10" ht="25.5" customHeight="1" x14ac:dyDescent="0.2">
      <c r="A28" s="248" t="s">
        <v>133</v>
      </c>
      <c r="B28" s="877" t="s">
        <v>134</v>
      </c>
      <c r="C28" s="877"/>
      <c r="D28" s="878"/>
      <c r="E28" s="245">
        <v>8234</v>
      </c>
      <c r="F28" s="602">
        <v>0.10149</v>
      </c>
      <c r="G28" s="245">
        <v>109124</v>
      </c>
      <c r="H28" s="602">
        <v>8.6110000000000006E-2</v>
      </c>
      <c r="I28" s="245">
        <v>66701</v>
      </c>
      <c r="J28" s="434">
        <v>8.7029999999999996E-2</v>
      </c>
    </row>
    <row r="29" spans="1:10" ht="25.5" customHeight="1" x14ac:dyDescent="0.2">
      <c r="A29" s="248" t="s">
        <v>135</v>
      </c>
      <c r="B29" s="877" t="s">
        <v>136</v>
      </c>
      <c r="C29" s="877"/>
      <c r="D29" s="878"/>
      <c r="E29" s="245">
        <v>4181</v>
      </c>
      <c r="F29" s="602">
        <v>5.1540000000000002E-2</v>
      </c>
      <c r="G29" s="245">
        <v>58201</v>
      </c>
      <c r="H29" s="602">
        <v>4.5929999999999999E-2</v>
      </c>
      <c r="I29" s="245">
        <v>38805</v>
      </c>
      <c r="J29" s="434">
        <v>5.0630000000000001E-2</v>
      </c>
    </row>
    <row r="30" spans="1:10" ht="25.5" customHeight="1" x14ac:dyDescent="0.2">
      <c r="A30" s="248" t="s">
        <v>137</v>
      </c>
      <c r="B30" s="877" t="s">
        <v>138</v>
      </c>
      <c r="C30" s="877"/>
      <c r="D30" s="878"/>
      <c r="E30" s="245">
        <v>518</v>
      </c>
      <c r="F30" s="602">
        <v>6.3800000000000003E-3</v>
      </c>
      <c r="G30" s="245">
        <v>8619</v>
      </c>
      <c r="H30" s="602">
        <v>6.7999999999999996E-3</v>
      </c>
      <c r="I30" s="245">
        <v>7363</v>
      </c>
      <c r="J30" s="434">
        <v>9.6100000000000005E-3</v>
      </c>
    </row>
    <row r="31" spans="1:10" ht="25.5" customHeight="1" x14ac:dyDescent="0.2">
      <c r="A31" s="248" t="s">
        <v>139</v>
      </c>
      <c r="B31" s="877" t="s">
        <v>140</v>
      </c>
      <c r="C31" s="877"/>
      <c r="D31" s="878"/>
      <c r="E31" s="245">
        <v>11498</v>
      </c>
      <c r="F31" s="602">
        <v>0.14172000000000001</v>
      </c>
      <c r="G31" s="245">
        <v>188939</v>
      </c>
      <c r="H31" s="602">
        <v>0.14910000000000001</v>
      </c>
      <c r="I31" s="245">
        <v>84319</v>
      </c>
      <c r="J31" s="434">
        <v>0.11002000000000001</v>
      </c>
    </row>
    <row r="32" spans="1:10" ht="12" customHeight="1" thickBot="1" x14ac:dyDescent="0.25">
      <c r="A32" s="894" t="s">
        <v>24</v>
      </c>
      <c r="B32" s="895"/>
      <c r="C32" s="895"/>
      <c r="D32" s="896"/>
      <c r="E32" s="440">
        <v>81129</v>
      </c>
      <c r="F32" s="332">
        <v>1</v>
      </c>
      <c r="G32" s="440">
        <v>1267201</v>
      </c>
      <c r="H32" s="332">
        <v>1</v>
      </c>
      <c r="I32" s="440">
        <v>766377</v>
      </c>
      <c r="J32" s="435">
        <v>1</v>
      </c>
    </row>
    <row r="33" spans="1:11" ht="12" customHeight="1" x14ac:dyDescent="0.2">
      <c r="A33" s="891" t="s">
        <v>19</v>
      </c>
      <c r="B33" s="892"/>
      <c r="C33" s="892"/>
      <c r="D33" s="892"/>
      <c r="E33" s="892"/>
      <c r="F33" s="892"/>
      <c r="G33" s="892"/>
      <c r="H33" s="892"/>
      <c r="I33" s="892"/>
      <c r="J33" s="893"/>
    </row>
    <row r="34" spans="1:11" s="50" customFormat="1" ht="25.5" customHeight="1" x14ac:dyDescent="0.2">
      <c r="A34" s="249" t="s">
        <v>141</v>
      </c>
      <c r="B34" s="877" t="s">
        <v>91</v>
      </c>
      <c r="C34" s="877"/>
      <c r="D34" s="878"/>
      <c r="E34" s="245">
        <v>5154</v>
      </c>
      <c r="F34" s="602">
        <v>3.1140000000000001E-2</v>
      </c>
      <c r="G34" s="245">
        <v>69062</v>
      </c>
      <c r="H34" s="602">
        <v>3.0499999999999999E-2</v>
      </c>
      <c r="I34" s="245">
        <v>58215</v>
      </c>
      <c r="J34" s="434">
        <v>3.1710000000000002E-2</v>
      </c>
      <c r="K34" s="598"/>
    </row>
    <row r="35" spans="1:11" s="50" customFormat="1" ht="25.5" customHeight="1" x14ac:dyDescent="0.2">
      <c r="A35" s="248" t="s">
        <v>142</v>
      </c>
      <c r="B35" s="877" t="s">
        <v>143</v>
      </c>
      <c r="C35" s="877"/>
      <c r="D35" s="878"/>
      <c r="E35" s="245">
        <v>53672</v>
      </c>
      <c r="F35" s="602">
        <v>0.32423999999999997</v>
      </c>
      <c r="G35" s="245">
        <v>875151</v>
      </c>
      <c r="H35" s="602">
        <v>0.38650000000000001</v>
      </c>
      <c r="I35" s="245">
        <v>528688</v>
      </c>
      <c r="J35" s="434">
        <v>0.28798000000000001</v>
      </c>
      <c r="K35" s="598"/>
    </row>
    <row r="36" spans="1:11" s="50" customFormat="1" ht="25.5" customHeight="1" x14ac:dyDescent="0.2">
      <c r="A36" s="248" t="s">
        <v>144</v>
      </c>
      <c r="B36" s="877" t="s">
        <v>145</v>
      </c>
      <c r="C36" s="877"/>
      <c r="D36" s="878"/>
      <c r="E36" s="245">
        <v>76550</v>
      </c>
      <c r="F36" s="602">
        <v>0.46245000000000003</v>
      </c>
      <c r="G36" s="245">
        <v>1083378</v>
      </c>
      <c r="H36" s="602">
        <v>0.47847000000000001</v>
      </c>
      <c r="I36" s="245">
        <v>932913</v>
      </c>
      <c r="J36" s="434">
        <v>0.50817000000000001</v>
      </c>
      <c r="K36" s="598"/>
    </row>
    <row r="37" spans="1:11" ht="25.5" customHeight="1" x14ac:dyDescent="0.2">
      <c r="A37" s="248" t="s">
        <v>146</v>
      </c>
      <c r="B37" s="897" t="s">
        <v>147</v>
      </c>
      <c r="C37" s="897"/>
      <c r="D37" s="898"/>
      <c r="E37" s="245">
        <v>5369</v>
      </c>
      <c r="F37" s="602">
        <v>3.243E-2</v>
      </c>
      <c r="G37" s="245">
        <v>67597</v>
      </c>
      <c r="H37" s="602">
        <v>2.9850000000000002E-2</v>
      </c>
      <c r="I37" s="245">
        <v>61351</v>
      </c>
      <c r="J37" s="434">
        <v>3.3419999999999998E-2</v>
      </c>
    </row>
    <row r="38" spans="1:11" ht="25.5" customHeight="1" x14ac:dyDescent="0.2">
      <c r="A38" s="248" t="s">
        <v>148</v>
      </c>
      <c r="B38" s="897" t="s">
        <v>149</v>
      </c>
      <c r="C38" s="897"/>
      <c r="D38" s="898"/>
      <c r="E38" s="245">
        <v>2234</v>
      </c>
      <c r="F38" s="602">
        <v>1.35E-2</v>
      </c>
      <c r="G38" s="245">
        <v>26701</v>
      </c>
      <c r="H38" s="602">
        <v>1.179E-2</v>
      </c>
      <c r="I38" s="245">
        <v>22774</v>
      </c>
      <c r="J38" s="434">
        <v>1.2409999999999999E-2</v>
      </c>
    </row>
    <row r="39" spans="1:11" ht="25.5" customHeight="1" x14ac:dyDescent="0.2">
      <c r="A39" s="248" t="s">
        <v>150</v>
      </c>
      <c r="B39" s="877" t="s">
        <v>151</v>
      </c>
      <c r="C39" s="877"/>
      <c r="D39" s="878"/>
      <c r="E39" s="245">
        <v>21484</v>
      </c>
      <c r="F39" s="602">
        <v>0.12978999999999999</v>
      </c>
      <c r="G39" s="245">
        <v>128935</v>
      </c>
      <c r="H39" s="602">
        <v>5.6939999999999998E-2</v>
      </c>
      <c r="I39" s="245">
        <v>221256</v>
      </c>
      <c r="J39" s="434">
        <v>0.12052</v>
      </c>
    </row>
    <row r="40" spans="1:11" ht="25.5" customHeight="1" x14ac:dyDescent="0.2">
      <c r="A40" s="248" t="s">
        <v>152</v>
      </c>
      <c r="B40" s="897" t="s">
        <v>153</v>
      </c>
      <c r="C40" s="897"/>
      <c r="D40" s="898"/>
      <c r="E40" s="245">
        <v>1069</v>
      </c>
      <c r="F40" s="602">
        <v>6.4599999999999996E-3</v>
      </c>
      <c r="G40" s="245">
        <v>13449</v>
      </c>
      <c r="H40" s="602">
        <v>5.94E-3</v>
      </c>
      <c r="I40" s="245">
        <v>10623</v>
      </c>
      <c r="J40" s="434">
        <v>5.79E-3</v>
      </c>
    </row>
    <row r="41" spans="1:11" ht="12.75" customHeight="1" thickBot="1" x14ac:dyDescent="0.25">
      <c r="A41" s="888" t="s">
        <v>24</v>
      </c>
      <c r="B41" s="889"/>
      <c r="C41" s="889"/>
      <c r="D41" s="890"/>
      <c r="E41" s="440">
        <v>165532</v>
      </c>
      <c r="F41" s="332">
        <v>1</v>
      </c>
      <c r="G41" s="440">
        <v>2264273</v>
      </c>
      <c r="H41" s="332">
        <v>1</v>
      </c>
      <c r="I41" s="440">
        <v>1835820</v>
      </c>
      <c r="J41" s="435">
        <v>1</v>
      </c>
    </row>
    <row r="42" spans="1:11" ht="12.75" customHeight="1" x14ac:dyDescent="0.2">
      <c r="A42" s="891" t="s">
        <v>20</v>
      </c>
      <c r="B42" s="892"/>
      <c r="C42" s="892"/>
      <c r="D42" s="892"/>
      <c r="E42" s="892"/>
      <c r="F42" s="892"/>
      <c r="G42" s="892"/>
      <c r="H42" s="892"/>
      <c r="I42" s="892"/>
      <c r="J42" s="893"/>
    </row>
    <row r="43" spans="1:11" ht="25.5" customHeight="1" x14ac:dyDescent="0.2">
      <c r="A43" s="249" t="s">
        <v>154</v>
      </c>
      <c r="B43" s="877" t="s">
        <v>91</v>
      </c>
      <c r="C43" s="877"/>
      <c r="D43" s="878"/>
      <c r="E43" s="245">
        <v>649</v>
      </c>
      <c r="F43" s="602">
        <v>3.9699999999999996E-3</v>
      </c>
      <c r="G43" s="245">
        <v>19313</v>
      </c>
      <c r="H43" s="602">
        <v>2.15E-3</v>
      </c>
      <c r="I43" s="245">
        <v>7352</v>
      </c>
      <c r="J43" s="434">
        <v>3.9300000000000003E-3</v>
      </c>
    </row>
    <row r="44" spans="1:11" ht="25.5" customHeight="1" x14ac:dyDescent="0.2">
      <c r="A44" s="248" t="s">
        <v>155</v>
      </c>
      <c r="B44" s="877" t="s">
        <v>156</v>
      </c>
      <c r="C44" s="877"/>
      <c r="D44" s="878"/>
      <c r="E44" s="245">
        <v>1385</v>
      </c>
      <c r="F44" s="602">
        <v>8.4700000000000001E-3</v>
      </c>
      <c r="G44" s="245">
        <v>35005</v>
      </c>
      <c r="H44" s="602">
        <v>3.8899999999999998E-3</v>
      </c>
      <c r="I44" s="245">
        <v>11171</v>
      </c>
      <c r="J44" s="434">
        <v>5.9699999999999996E-3</v>
      </c>
    </row>
    <row r="45" spans="1:11" ht="25.5" customHeight="1" x14ac:dyDescent="0.2">
      <c r="A45" s="248" t="s">
        <v>157</v>
      </c>
      <c r="B45" s="877" t="s">
        <v>158</v>
      </c>
      <c r="C45" s="877"/>
      <c r="D45" s="878"/>
      <c r="E45" s="245">
        <v>961</v>
      </c>
      <c r="F45" s="602">
        <v>5.8799999999999998E-3</v>
      </c>
      <c r="G45" s="245">
        <v>23482</v>
      </c>
      <c r="H45" s="602">
        <v>2.6099999999999999E-3</v>
      </c>
      <c r="I45" s="245">
        <v>5750</v>
      </c>
      <c r="J45" s="434">
        <v>3.0699999999999998E-3</v>
      </c>
    </row>
    <row r="46" spans="1:11" ht="25.5" customHeight="1" x14ac:dyDescent="0.2">
      <c r="A46" s="248" t="s">
        <v>159</v>
      </c>
      <c r="B46" s="877" t="s">
        <v>160</v>
      </c>
      <c r="C46" s="877"/>
      <c r="D46" s="878"/>
      <c r="E46" s="245">
        <v>1106</v>
      </c>
      <c r="F46" s="602">
        <v>6.7600000000000004E-3</v>
      </c>
      <c r="G46" s="245">
        <v>24029</v>
      </c>
      <c r="H46" s="602">
        <v>2.6700000000000001E-3</v>
      </c>
      <c r="I46" s="245">
        <v>10129</v>
      </c>
      <c r="J46" s="434">
        <v>5.4099999999999999E-3</v>
      </c>
    </row>
    <row r="47" spans="1:11" ht="25.5" customHeight="1" x14ac:dyDescent="0.2">
      <c r="A47" s="248" t="s">
        <v>161</v>
      </c>
      <c r="B47" s="877" t="s">
        <v>162</v>
      </c>
      <c r="C47" s="877"/>
      <c r="D47" s="878"/>
      <c r="E47" s="245">
        <v>65976</v>
      </c>
      <c r="F47" s="602">
        <v>0.40354000000000001</v>
      </c>
      <c r="G47" s="245">
        <v>6725208</v>
      </c>
      <c r="H47" s="602">
        <v>0.74773999999999996</v>
      </c>
      <c r="I47" s="245">
        <v>1063488</v>
      </c>
      <c r="J47" s="434">
        <v>0.56813000000000002</v>
      </c>
    </row>
    <row r="48" spans="1:11" ht="25.5" customHeight="1" x14ac:dyDescent="0.2">
      <c r="A48" s="248" t="s">
        <v>163</v>
      </c>
      <c r="B48" s="600"/>
      <c r="C48" s="877" t="s">
        <v>373</v>
      </c>
      <c r="D48" s="878"/>
      <c r="E48" s="245">
        <v>41030</v>
      </c>
      <c r="F48" s="602">
        <v>0.62189000000000005</v>
      </c>
      <c r="G48" s="245">
        <v>4329587</v>
      </c>
      <c r="H48" s="602">
        <v>0.64378000000000002</v>
      </c>
      <c r="I48" s="245">
        <v>723248</v>
      </c>
      <c r="J48" s="434">
        <v>0.68006999999999995</v>
      </c>
    </row>
    <row r="49" spans="1:11" ht="25.5" customHeight="1" x14ac:dyDescent="0.2">
      <c r="A49" s="248" t="s">
        <v>164</v>
      </c>
      <c r="B49" s="877"/>
      <c r="C49" s="877"/>
      <c r="D49" s="600" t="s">
        <v>374</v>
      </c>
      <c r="E49" s="245">
        <v>5882</v>
      </c>
      <c r="F49" s="602">
        <v>0.14335999999999999</v>
      </c>
      <c r="G49" s="245">
        <v>613294</v>
      </c>
      <c r="H49" s="602">
        <v>0.14165</v>
      </c>
      <c r="I49" s="245">
        <v>84958</v>
      </c>
      <c r="J49" s="434">
        <v>0.11747</v>
      </c>
    </row>
    <row r="50" spans="1:11" ht="25.5" customHeight="1" x14ac:dyDescent="0.2">
      <c r="A50" s="248" t="s">
        <v>165</v>
      </c>
      <c r="B50" s="600"/>
      <c r="C50" s="877" t="s">
        <v>375</v>
      </c>
      <c r="D50" s="878"/>
      <c r="E50" s="245">
        <v>826</v>
      </c>
      <c r="F50" s="602">
        <v>1.252E-2</v>
      </c>
      <c r="G50" s="245">
        <v>98884</v>
      </c>
      <c r="H50" s="602">
        <v>1.47E-2</v>
      </c>
      <c r="I50" s="245">
        <v>10557</v>
      </c>
      <c r="J50" s="434">
        <v>9.9299999999999996E-3</v>
      </c>
      <c r="K50" s="599"/>
    </row>
    <row r="51" spans="1:11" ht="25.5" customHeight="1" x14ac:dyDescent="0.2">
      <c r="A51" s="248" t="s">
        <v>166</v>
      </c>
      <c r="B51" s="877" t="s">
        <v>167</v>
      </c>
      <c r="C51" s="877"/>
      <c r="D51" s="878"/>
      <c r="E51" s="245">
        <v>429</v>
      </c>
      <c r="F51" s="602">
        <v>2.6199999999999999E-3</v>
      </c>
      <c r="G51" s="245">
        <v>14636</v>
      </c>
      <c r="H51" s="602">
        <v>1.6299999999999999E-3</v>
      </c>
      <c r="I51" s="245">
        <v>3630</v>
      </c>
      <c r="J51" s="434">
        <v>1.9400000000000001E-3</v>
      </c>
    </row>
    <row r="52" spans="1:11" ht="25.5" customHeight="1" x14ac:dyDescent="0.2">
      <c r="A52" s="248" t="s">
        <v>168</v>
      </c>
      <c r="B52" s="877" t="s">
        <v>169</v>
      </c>
      <c r="C52" s="877"/>
      <c r="D52" s="878"/>
      <c r="E52" s="245">
        <v>28532</v>
      </c>
      <c r="F52" s="602">
        <v>0.17452000000000001</v>
      </c>
      <c r="G52" s="245">
        <v>666467</v>
      </c>
      <c r="H52" s="602">
        <v>7.4099999999999999E-2</v>
      </c>
      <c r="I52" s="245">
        <v>249159</v>
      </c>
      <c r="J52" s="434">
        <v>0.1331</v>
      </c>
    </row>
    <row r="53" spans="1:11" ht="25.5" customHeight="1" x14ac:dyDescent="0.2">
      <c r="A53" s="248" t="s">
        <v>170</v>
      </c>
      <c r="B53" s="877" t="s">
        <v>171</v>
      </c>
      <c r="C53" s="877"/>
      <c r="D53" s="878"/>
      <c r="E53" s="245">
        <v>247</v>
      </c>
      <c r="F53" s="602">
        <v>1.5100000000000001E-3</v>
      </c>
      <c r="G53" s="245">
        <v>5577</v>
      </c>
      <c r="H53" s="602">
        <v>6.2E-4</v>
      </c>
      <c r="I53" s="245">
        <v>1736</v>
      </c>
      <c r="J53" s="434">
        <v>9.3000000000000005E-4</v>
      </c>
    </row>
    <row r="54" spans="1:11" ht="25.5" customHeight="1" x14ac:dyDescent="0.2">
      <c r="A54" s="248" t="s">
        <v>172</v>
      </c>
      <c r="B54" s="877" t="s">
        <v>173</v>
      </c>
      <c r="C54" s="877"/>
      <c r="D54" s="878"/>
      <c r="E54" s="245">
        <v>12469</v>
      </c>
      <c r="F54" s="602">
        <v>7.6270000000000004E-2</v>
      </c>
      <c r="G54" s="245">
        <v>287854</v>
      </c>
      <c r="H54" s="602">
        <v>3.2000000000000001E-2</v>
      </c>
      <c r="I54" s="245">
        <v>104458</v>
      </c>
      <c r="J54" s="434">
        <v>5.5800000000000002E-2</v>
      </c>
    </row>
    <row r="55" spans="1:11" ht="25.5" customHeight="1" x14ac:dyDescent="0.2">
      <c r="A55" s="248" t="s">
        <v>174</v>
      </c>
      <c r="B55" s="877" t="s">
        <v>175</v>
      </c>
      <c r="C55" s="877"/>
      <c r="D55" s="878"/>
      <c r="E55" s="245">
        <v>15860</v>
      </c>
      <c r="F55" s="602">
        <v>9.7009999999999999E-2</v>
      </c>
      <c r="G55" s="245">
        <v>358200</v>
      </c>
      <c r="H55" s="602">
        <v>3.9829999999999997E-2</v>
      </c>
      <c r="I55" s="245">
        <v>128096</v>
      </c>
      <c r="J55" s="434">
        <v>6.8430000000000005E-2</v>
      </c>
    </row>
    <row r="56" spans="1:11" ht="25.5" customHeight="1" x14ac:dyDescent="0.2">
      <c r="A56" s="248" t="s">
        <v>176</v>
      </c>
      <c r="B56" s="877" t="s">
        <v>177</v>
      </c>
      <c r="C56" s="877"/>
      <c r="D56" s="878"/>
      <c r="E56" s="245">
        <v>2637</v>
      </c>
      <c r="F56" s="602">
        <v>1.6129999999999999E-2</v>
      </c>
      <c r="G56" s="245">
        <v>60364</v>
      </c>
      <c r="H56" s="602">
        <v>6.7099999999999998E-3</v>
      </c>
      <c r="I56" s="245">
        <v>22327</v>
      </c>
      <c r="J56" s="434">
        <v>1.193E-2</v>
      </c>
    </row>
    <row r="57" spans="1:11" ht="25.5" customHeight="1" x14ac:dyDescent="0.2">
      <c r="A57" s="248" t="s">
        <v>178</v>
      </c>
      <c r="B57" s="877" t="s">
        <v>179</v>
      </c>
      <c r="C57" s="877"/>
      <c r="D57" s="878"/>
      <c r="E57" s="245">
        <v>304</v>
      </c>
      <c r="F57" s="602">
        <v>1.8600000000000001E-3</v>
      </c>
      <c r="G57" s="245">
        <v>6082</v>
      </c>
      <c r="H57" s="602">
        <v>6.8000000000000005E-4</v>
      </c>
      <c r="I57" s="245">
        <v>1756</v>
      </c>
      <c r="J57" s="434">
        <v>9.3999999999999997E-4</v>
      </c>
    </row>
    <row r="58" spans="1:11" ht="25.5" customHeight="1" x14ac:dyDescent="0.2">
      <c r="A58" s="248" t="s">
        <v>180</v>
      </c>
      <c r="B58" s="877" t="s">
        <v>181</v>
      </c>
      <c r="C58" s="877"/>
      <c r="D58" s="878"/>
      <c r="E58" s="245">
        <v>1580</v>
      </c>
      <c r="F58" s="602">
        <v>9.6600000000000002E-3</v>
      </c>
      <c r="G58" s="245">
        <v>36156</v>
      </c>
      <c r="H58" s="602">
        <v>4.0200000000000001E-3</v>
      </c>
      <c r="I58" s="245">
        <v>11383</v>
      </c>
      <c r="J58" s="434">
        <v>6.0800000000000003E-3</v>
      </c>
    </row>
    <row r="59" spans="1:11" ht="25.5" customHeight="1" x14ac:dyDescent="0.2">
      <c r="A59" s="248" t="s">
        <v>182</v>
      </c>
      <c r="B59" s="877" t="s">
        <v>183</v>
      </c>
      <c r="C59" s="877"/>
      <c r="D59" s="878"/>
      <c r="E59" s="245">
        <v>313</v>
      </c>
      <c r="F59" s="602">
        <v>1.91E-3</v>
      </c>
      <c r="G59" s="245">
        <v>7200</v>
      </c>
      <c r="H59" s="602">
        <v>8.0000000000000004E-4</v>
      </c>
      <c r="I59" s="245">
        <v>2474</v>
      </c>
      <c r="J59" s="434">
        <v>1.32E-3</v>
      </c>
    </row>
    <row r="60" spans="1:11" ht="25.5" customHeight="1" x14ac:dyDescent="0.2">
      <c r="A60" s="248" t="s">
        <v>184</v>
      </c>
      <c r="B60" s="877" t="s">
        <v>185</v>
      </c>
      <c r="C60" s="877"/>
      <c r="D60" s="878"/>
      <c r="E60" s="245">
        <v>1953</v>
      </c>
      <c r="F60" s="602">
        <v>1.1950000000000001E-2</v>
      </c>
      <c r="G60" s="245">
        <v>45079</v>
      </c>
      <c r="H60" s="602">
        <v>5.0099999999999997E-3</v>
      </c>
      <c r="I60" s="245">
        <v>17611</v>
      </c>
      <c r="J60" s="434">
        <v>9.41E-3</v>
      </c>
    </row>
    <row r="61" spans="1:11" ht="25.5" customHeight="1" x14ac:dyDescent="0.2">
      <c r="A61" s="248" t="s">
        <v>186</v>
      </c>
      <c r="B61" s="877" t="s">
        <v>187</v>
      </c>
      <c r="C61" s="877"/>
      <c r="D61" s="878"/>
      <c r="E61" s="245">
        <v>686</v>
      </c>
      <c r="F61" s="602">
        <v>4.1999999999999997E-3</v>
      </c>
      <c r="G61" s="245">
        <v>14870</v>
      </c>
      <c r="H61" s="602">
        <v>1.65E-3</v>
      </c>
      <c r="I61" s="245">
        <v>5433</v>
      </c>
      <c r="J61" s="434">
        <v>2.8999999999999998E-3</v>
      </c>
    </row>
    <row r="62" spans="1:11" ht="25.5" customHeight="1" x14ac:dyDescent="0.2">
      <c r="A62" s="248" t="s">
        <v>188</v>
      </c>
      <c r="B62" s="877" t="s">
        <v>189</v>
      </c>
      <c r="C62" s="877"/>
      <c r="D62" s="878"/>
      <c r="E62" s="245">
        <v>310</v>
      </c>
      <c r="F62" s="602">
        <v>1.9E-3</v>
      </c>
      <c r="G62" s="245">
        <v>7607</v>
      </c>
      <c r="H62" s="602">
        <v>8.4999999999999995E-4</v>
      </c>
      <c r="I62" s="245">
        <v>2299</v>
      </c>
      <c r="J62" s="434">
        <v>1.23E-3</v>
      </c>
    </row>
    <row r="63" spans="1:11" ht="25.5" customHeight="1" x14ac:dyDescent="0.2">
      <c r="A63" s="248" t="s">
        <v>190</v>
      </c>
      <c r="B63" s="877" t="s">
        <v>191</v>
      </c>
      <c r="C63" s="877"/>
      <c r="D63" s="878"/>
      <c r="E63" s="245">
        <v>1081</v>
      </c>
      <c r="F63" s="602">
        <v>6.6100000000000004E-3</v>
      </c>
      <c r="G63" s="245">
        <v>25097</v>
      </c>
      <c r="H63" s="602">
        <v>2.7899999999999999E-3</v>
      </c>
      <c r="I63" s="245">
        <v>7797</v>
      </c>
      <c r="J63" s="434">
        <v>4.1700000000000001E-3</v>
      </c>
    </row>
    <row r="64" spans="1:11" ht="25.5" customHeight="1" x14ac:dyDescent="0.2">
      <c r="A64" s="248" t="s">
        <v>192</v>
      </c>
      <c r="B64" s="877" t="s">
        <v>193</v>
      </c>
      <c r="C64" s="877"/>
      <c r="D64" s="878"/>
      <c r="E64" s="245">
        <v>1188</v>
      </c>
      <c r="F64" s="602">
        <v>7.2700000000000004E-3</v>
      </c>
      <c r="G64" s="245">
        <v>26621</v>
      </c>
      <c r="H64" s="602">
        <v>2.96E-3</v>
      </c>
      <c r="I64" s="245">
        <v>8844</v>
      </c>
      <c r="J64" s="434">
        <v>4.7200000000000002E-3</v>
      </c>
    </row>
    <row r="65" spans="1:10" ht="25.5" customHeight="1" x14ac:dyDescent="0.2">
      <c r="A65" s="248" t="s">
        <v>194</v>
      </c>
      <c r="B65" s="877" t="s">
        <v>195</v>
      </c>
      <c r="C65" s="877"/>
      <c r="D65" s="878"/>
      <c r="E65" s="245">
        <v>1698</v>
      </c>
      <c r="F65" s="602">
        <v>1.039E-2</v>
      </c>
      <c r="G65" s="245">
        <v>39391</v>
      </c>
      <c r="H65" s="602">
        <v>4.3800000000000002E-3</v>
      </c>
      <c r="I65" s="245">
        <v>11329</v>
      </c>
      <c r="J65" s="434">
        <v>6.0499999999999998E-3</v>
      </c>
    </row>
    <row r="66" spans="1:10" ht="25.5" customHeight="1" x14ac:dyDescent="0.2">
      <c r="A66" s="248" t="s">
        <v>196</v>
      </c>
      <c r="B66" s="877" t="s">
        <v>197</v>
      </c>
      <c r="C66" s="877"/>
      <c r="D66" s="878"/>
      <c r="E66" s="245">
        <v>1445</v>
      </c>
      <c r="F66" s="602">
        <v>8.8400000000000006E-3</v>
      </c>
      <c r="G66" s="245">
        <v>32227</v>
      </c>
      <c r="H66" s="602">
        <v>3.5799999999999998E-3</v>
      </c>
      <c r="I66" s="245">
        <v>11792</v>
      </c>
      <c r="J66" s="434">
        <v>6.3E-3</v>
      </c>
    </row>
    <row r="67" spans="1:10" ht="25.5" customHeight="1" x14ac:dyDescent="0.2">
      <c r="A67" s="248" t="s">
        <v>198</v>
      </c>
      <c r="B67" s="877" t="s">
        <v>199</v>
      </c>
      <c r="C67" s="877"/>
      <c r="D67" s="878"/>
      <c r="E67" s="245">
        <v>540</v>
      </c>
      <c r="F67" s="602">
        <v>3.3E-3</v>
      </c>
      <c r="G67" s="245">
        <v>12472</v>
      </c>
      <c r="H67" s="602">
        <v>1.39E-3</v>
      </c>
      <c r="I67" s="245">
        <v>4049</v>
      </c>
      <c r="J67" s="434">
        <v>2.16E-3</v>
      </c>
    </row>
    <row r="68" spans="1:10" ht="25.5" customHeight="1" x14ac:dyDescent="0.2">
      <c r="A68" s="248" t="s">
        <v>200</v>
      </c>
      <c r="B68" s="877" t="s">
        <v>201</v>
      </c>
      <c r="C68" s="877"/>
      <c r="D68" s="878"/>
      <c r="E68" s="245">
        <v>17230</v>
      </c>
      <c r="F68" s="602">
        <v>0.10539</v>
      </c>
      <c r="G68" s="245">
        <v>402892</v>
      </c>
      <c r="H68" s="602">
        <v>4.48E-2</v>
      </c>
      <c r="I68" s="245">
        <v>141434</v>
      </c>
      <c r="J68" s="434">
        <v>7.5560000000000002E-2</v>
      </c>
    </row>
    <row r="69" spans="1:10" ht="25.5" customHeight="1" x14ac:dyDescent="0.2">
      <c r="A69" s="248" t="s">
        <v>202</v>
      </c>
      <c r="B69" s="877" t="s">
        <v>203</v>
      </c>
      <c r="C69" s="877"/>
      <c r="D69" s="878"/>
      <c r="E69" s="245">
        <v>477</v>
      </c>
      <c r="F69" s="602">
        <v>2.9199999999999999E-3</v>
      </c>
      <c r="G69" s="245">
        <v>11551</v>
      </c>
      <c r="H69" s="602">
        <v>1.2800000000000001E-3</v>
      </c>
      <c r="I69" s="245">
        <v>3298</v>
      </c>
      <c r="J69" s="434">
        <v>1.7600000000000001E-3</v>
      </c>
    </row>
    <row r="70" spans="1:10" ht="25.5" customHeight="1" x14ac:dyDescent="0.2">
      <c r="A70" s="248" t="s">
        <v>204</v>
      </c>
      <c r="B70" s="877" t="s">
        <v>205</v>
      </c>
      <c r="C70" s="877"/>
      <c r="D70" s="878"/>
      <c r="E70" s="245">
        <v>1129</v>
      </c>
      <c r="F70" s="602">
        <v>6.9100000000000003E-3</v>
      </c>
      <c r="G70" s="245">
        <v>25947</v>
      </c>
      <c r="H70" s="602">
        <v>2.8800000000000002E-3</v>
      </c>
      <c r="I70" s="245">
        <v>8526</v>
      </c>
      <c r="J70" s="434">
        <v>4.5500000000000002E-3</v>
      </c>
    </row>
    <row r="71" spans="1:10" ht="25.5" customHeight="1" x14ac:dyDescent="0.2">
      <c r="A71" s="248" t="s">
        <v>206</v>
      </c>
      <c r="B71" s="877" t="s">
        <v>207</v>
      </c>
      <c r="C71" s="877"/>
      <c r="D71" s="878"/>
      <c r="E71" s="245">
        <v>289</v>
      </c>
      <c r="F71" s="602">
        <v>1.7700000000000001E-3</v>
      </c>
      <c r="G71" s="245">
        <v>6260</v>
      </c>
      <c r="H71" s="602">
        <v>6.9999999999999999E-4</v>
      </c>
      <c r="I71" s="245">
        <v>1820</v>
      </c>
      <c r="J71" s="434">
        <v>9.7000000000000005E-4</v>
      </c>
    </row>
    <row r="72" spans="1:10" ht="25.5" customHeight="1" x14ac:dyDescent="0.2">
      <c r="A72" s="248" t="s">
        <v>208</v>
      </c>
      <c r="B72" s="877" t="s">
        <v>209</v>
      </c>
      <c r="C72" s="877"/>
      <c r="D72" s="878"/>
      <c r="E72" s="245">
        <v>2148</v>
      </c>
      <c r="F72" s="602">
        <v>1.3140000000000001E-2</v>
      </c>
      <c r="G72" s="245">
        <v>58174</v>
      </c>
      <c r="H72" s="602">
        <v>6.4700000000000001E-3</v>
      </c>
      <c r="I72" s="245">
        <v>15639</v>
      </c>
      <c r="J72" s="434">
        <v>8.3499999999999998E-3</v>
      </c>
    </row>
    <row r="73" spans="1:10" ht="25.5" customHeight="1" x14ac:dyDescent="0.2">
      <c r="A73" s="250" t="s">
        <v>210</v>
      </c>
      <c r="B73" s="877" t="s">
        <v>211</v>
      </c>
      <c r="C73" s="877"/>
      <c r="D73" s="878"/>
      <c r="E73" s="245">
        <v>180</v>
      </c>
      <c r="F73" s="602">
        <v>1.1000000000000001E-3</v>
      </c>
      <c r="G73" s="245">
        <v>2672</v>
      </c>
      <c r="H73" s="602">
        <v>2.9999999999999997E-4</v>
      </c>
      <c r="I73" s="245">
        <v>2092</v>
      </c>
      <c r="J73" s="434">
        <v>1.1199999999999999E-3</v>
      </c>
    </row>
    <row r="74" spans="1:10" ht="25.5" customHeight="1" x14ac:dyDescent="0.2">
      <c r="A74" s="250" t="s">
        <v>212</v>
      </c>
      <c r="B74" s="877" t="s">
        <v>213</v>
      </c>
      <c r="C74" s="877"/>
      <c r="D74" s="878"/>
      <c r="E74" s="245">
        <v>690</v>
      </c>
      <c r="F74" s="602">
        <v>4.2199999999999998E-3</v>
      </c>
      <c r="G74" s="245">
        <v>13642</v>
      </c>
      <c r="H74" s="602">
        <v>1.5200000000000001E-3</v>
      </c>
      <c r="I74" s="245">
        <v>7042</v>
      </c>
      <c r="J74" s="434">
        <v>3.7599999999999999E-3</v>
      </c>
    </row>
    <row r="75" spans="1:10" ht="12.75" customHeight="1" thickBot="1" x14ac:dyDescent="0.25">
      <c r="A75" s="894" t="s">
        <v>24</v>
      </c>
      <c r="B75" s="895"/>
      <c r="C75" s="895"/>
      <c r="D75" s="896"/>
      <c r="E75" s="440">
        <v>163492</v>
      </c>
      <c r="F75" s="332">
        <v>1</v>
      </c>
      <c r="G75" s="440">
        <v>8994075</v>
      </c>
      <c r="H75" s="332">
        <v>1</v>
      </c>
      <c r="I75" s="440">
        <v>1871914</v>
      </c>
      <c r="J75" s="435">
        <v>1</v>
      </c>
    </row>
    <row r="76" spans="1:10" ht="12.75" customHeight="1" x14ac:dyDescent="0.2">
      <c r="A76" s="891" t="s">
        <v>325</v>
      </c>
      <c r="B76" s="892"/>
      <c r="C76" s="892"/>
      <c r="D76" s="892"/>
      <c r="E76" s="892"/>
      <c r="F76" s="892"/>
      <c r="G76" s="892"/>
      <c r="H76" s="892"/>
      <c r="I76" s="892"/>
      <c r="J76" s="893"/>
    </row>
    <row r="77" spans="1:10" ht="25.5" customHeight="1" x14ac:dyDescent="0.2">
      <c r="A77" s="249" t="s">
        <v>214</v>
      </c>
      <c r="B77" s="877" t="s">
        <v>91</v>
      </c>
      <c r="C77" s="877"/>
      <c r="D77" s="878"/>
      <c r="E77" s="245">
        <v>3493</v>
      </c>
      <c r="F77" s="602">
        <v>0.10564999999999999</v>
      </c>
      <c r="G77" s="245">
        <v>174932</v>
      </c>
      <c r="H77" s="90">
        <v>0.24826999999999999</v>
      </c>
      <c r="I77" s="245">
        <v>34728</v>
      </c>
      <c r="J77" s="246">
        <v>0.13708000000000001</v>
      </c>
    </row>
    <row r="78" spans="1:10" ht="25.5" customHeight="1" x14ac:dyDescent="0.2">
      <c r="A78" s="248" t="s">
        <v>215</v>
      </c>
      <c r="B78" s="877" t="s">
        <v>360</v>
      </c>
      <c r="C78" s="877"/>
      <c r="D78" s="878"/>
      <c r="E78" s="245">
        <v>17028</v>
      </c>
      <c r="F78" s="602">
        <v>0.51505000000000001</v>
      </c>
      <c r="G78" s="245">
        <v>206205</v>
      </c>
      <c r="H78" s="602">
        <v>0.29265999999999998</v>
      </c>
      <c r="I78" s="245">
        <v>119602</v>
      </c>
      <c r="J78" s="434">
        <v>0.47209000000000001</v>
      </c>
    </row>
    <row r="79" spans="1:10" ht="25.5" customHeight="1" x14ac:dyDescent="0.2">
      <c r="A79" s="248" t="s">
        <v>216</v>
      </c>
      <c r="B79" s="877" t="s">
        <v>361</v>
      </c>
      <c r="C79" s="877"/>
      <c r="D79" s="878"/>
      <c r="E79" s="245">
        <v>1719</v>
      </c>
      <c r="F79" s="602">
        <v>5.1990000000000001E-2</v>
      </c>
      <c r="G79" s="245">
        <v>25462</v>
      </c>
      <c r="H79" s="602">
        <v>3.6139999999999999E-2</v>
      </c>
      <c r="I79" s="245">
        <v>11350</v>
      </c>
      <c r="J79" s="434">
        <v>4.48E-2</v>
      </c>
    </row>
    <row r="80" spans="1:10" ht="25.5" customHeight="1" x14ac:dyDescent="0.2">
      <c r="A80" s="248" t="s">
        <v>217</v>
      </c>
      <c r="B80" s="877" t="s">
        <v>362</v>
      </c>
      <c r="C80" s="877"/>
      <c r="D80" s="878"/>
      <c r="E80" s="245">
        <v>1350</v>
      </c>
      <c r="F80" s="602">
        <v>4.0829999999999998E-2</v>
      </c>
      <c r="G80" s="245">
        <v>21600</v>
      </c>
      <c r="H80" s="602">
        <v>3.066E-2</v>
      </c>
      <c r="I80" s="245">
        <v>9655</v>
      </c>
      <c r="J80" s="434">
        <v>3.8109999999999998E-2</v>
      </c>
    </row>
    <row r="81" spans="1:10" ht="25.5" customHeight="1" x14ac:dyDescent="0.2">
      <c r="A81" s="248" t="s">
        <v>218</v>
      </c>
      <c r="B81" s="877" t="s">
        <v>219</v>
      </c>
      <c r="C81" s="877"/>
      <c r="D81" s="878"/>
      <c r="E81" s="245">
        <v>2192</v>
      </c>
      <c r="F81" s="602">
        <v>6.6299999999999998E-2</v>
      </c>
      <c r="G81" s="245">
        <v>96187</v>
      </c>
      <c r="H81" s="602">
        <v>0.13650999999999999</v>
      </c>
      <c r="I81" s="245">
        <v>10994</v>
      </c>
      <c r="J81" s="434">
        <v>4.3400000000000001E-2</v>
      </c>
    </row>
    <row r="82" spans="1:10" ht="25.5" customHeight="1" x14ac:dyDescent="0.2">
      <c r="A82" s="248" t="s">
        <v>220</v>
      </c>
      <c r="B82" s="877" t="s">
        <v>221</v>
      </c>
      <c r="C82" s="877"/>
      <c r="D82" s="878"/>
      <c r="E82" s="245">
        <v>526</v>
      </c>
      <c r="F82" s="602">
        <v>1.5910000000000001E-2</v>
      </c>
      <c r="G82" s="245">
        <v>10303</v>
      </c>
      <c r="H82" s="602">
        <v>1.4619999999999999E-2</v>
      </c>
      <c r="I82" s="245">
        <v>3982</v>
      </c>
      <c r="J82" s="434">
        <v>1.5720000000000001E-2</v>
      </c>
    </row>
    <row r="83" spans="1:10" ht="25.5" customHeight="1" x14ac:dyDescent="0.2">
      <c r="A83" s="248" t="s">
        <v>222</v>
      </c>
      <c r="B83" s="877" t="s">
        <v>364</v>
      </c>
      <c r="C83" s="877"/>
      <c r="D83" s="878"/>
      <c r="E83" s="245">
        <v>2741</v>
      </c>
      <c r="F83" s="602">
        <v>8.2909999999999998E-2</v>
      </c>
      <c r="G83" s="245">
        <v>42068</v>
      </c>
      <c r="H83" s="602">
        <v>5.9709999999999999E-2</v>
      </c>
      <c r="I83" s="245">
        <v>20650</v>
      </c>
      <c r="J83" s="434">
        <v>8.1509999999999999E-2</v>
      </c>
    </row>
    <row r="84" spans="1:10" ht="25.5" customHeight="1" x14ac:dyDescent="0.2">
      <c r="A84" s="248" t="s">
        <v>223</v>
      </c>
      <c r="B84" s="877" t="s">
        <v>224</v>
      </c>
      <c r="C84" s="877"/>
      <c r="D84" s="878"/>
      <c r="E84" s="245">
        <v>1798</v>
      </c>
      <c r="F84" s="602">
        <v>5.4379999999999998E-2</v>
      </c>
      <c r="G84" s="245">
        <v>26246</v>
      </c>
      <c r="H84" s="602">
        <v>3.7249999999999998E-2</v>
      </c>
      <c r="I84" s="245">
        <v>16386</v>
      </c>
      <c r="J84" s="434">
        <v>6.4680000000000001E-2</v>
      </c>
    </row>
    <row r="85" spans="1:10" ht="25.5" customHeight="1" x14ac:dyDescent="0.2">
      <c r="A85" s="248" t="s">
        <v>225</v>
      </c>
      <c r="B85" s="877" t="s">
        <v>226</v>
      </c>
      <c r="C85" s="877"/>
      <c r="D85" s="878"/>
      <c r="E85" s="245">
        <v>2214</v>
      </c>
      <c r="F85" s="602">
        <v>6.6970000000000002E-2</v>
      </c>
      <c r="G85" s="245">
        <v>101594</v>
      </c>
      <c r="H85" s="602">
        <v>0.14419000000000001</v>
      </c>
      <c r="I85" s="245">
        <v>25997</v>
      </c>
      <c r="J85" s="434">
        <v>0.10262</v>
      </c>
    </row>
    <row r="86" spans="1:10" ht="12" customHeight="1" thickBot="1" x14ac:dyDescent="0.25">
      <c r="A86" s="899" t="s">
        <v>24</v>
      </c>
      <c r="B86" s="900"/>
      <c r="C86" s="900"/>
      <c r="D86" s="901"/>
      <c r="E86" s="440">
        <v>33061</v>
      </c>
      <c r="F86" s="332">
        <v>1</v>
      </c>
      <c r="G86" s="440">
        <v>704597</v>
      </c>
      <c r="H86" s="332">
        <v>1</v>
      </c>
      <c r="I86" s="440">
        <v>253344</v>
      </c>
      <c r="J86" s="435">
        <v>1</v>
      </c>
    </row>
    <row r="87" spans="1:10" ht="12" customHeight="1" x14ac:dyDescent="0.2">
      <c r="A87" s="891" t="s">
        <v>38</v>
      </c>
      <c r="B87" s="892"/>
      <c r="C87" s="892"/>
      <c r="D87" s="892"/>
      <c r="E87" s="892"/>
      <c r="F87" s="892"/>
      <c r="G87" s="892"/>
      <c r="H87" s="892"/>
      <c r="I87" s="892"/>
      <c r="J87" s="893"/>
    </row>
    <row r="88" spans="1:10" ht="25.5" customHeight="1" x14ac:dyDescent="0.2">
      <c r="A88" s="254" t="s">
        <v>227</v>
      </c>
      <c r="B88" s="877" t="s">
        <v>333</v>
      </c>
      <c r="C88" s="877"/>
      <c r="D88" s="878"/>
      <c r="E88" s="245">
        <v>867</v>
      </c>
      <c r="F88" s="602">
        <v>0.17161999999999999</v>
      </c>
      <c r="G88" s="245">
        <v>52802</v>
      </c>
      <c r="H88" s="602">
        <v>8.1009999999999999E-2</v>
      </c>
      <c r="I88" s="245">
        <v>8582</v>
      </c>
      <c r="J88" s="434">
        <v>0.16241</v>
      </c>
    </row>
    <row r="89" spans="1:10" ht="25.5" customHeight="1" x14ac:dyDescent="0.2">
      <c r="A89" s="255" t="s">
        <v>228</v>
      </c>
      <c r="B89" s="877" t="s">
        <v>229</v>
      </c>
      <c r="C89" s="877"/>
      <c r="D89" s="878"/>
      <c r="E89" s="245">
        <v>1011</v>
      </c>
      <c r="F89" s="602">
        <v>0.20011999999999999</v>
      </c>
      <c r="G89" s="245">
        <v>238322</v>
      </c>
      <c r="H89" s="602">
        <v>0.36562</v>
      </c>
      <c r="I89" s="245">
        <v>12043</v>
      </c>
      <c r="J89" s="434">
        <v>0.22791</v>
      </c>
    </row>
    <row r="90" spans="1:10" ht="25.5" customHeight="1" x14ac:dyDescent="0.2">
      <c r="A90" s="255" t="s">
        <v>230</v>
      </c>
      <c r="B90" s="877" t="s">
        <v>231</v>
      </c>
      <c r="C90" s="877"/>
      <c r="D90" s="878"/>
      <c r="E90" s="245">
        <v>669</v>
      </c>
      <c r="F90" s="602">
        <v>0.13242000000000001</v>
      </c>
      <c r="G90" s="245">
        <v>216016</v>
      </c>
      <c r="H90" s="602">
        <v>0.33139999999999997</v>
      </c>
      <c r="I90" s="245">
        <v>8747</v>
      </c>
      <c r="J90" s="434">
        <v>0.16553999999999999</v>
      </c>
    </row>
    <row r="91" spans="1:10" ht="25.5" customHeight="1" x14ac:dyDescent="0.2">
      <c r="A91" s="255" t="s">
        <v>232</v>
      </c>
      <c r="B91" s="877" t="s">
        <v>351</v>
      </c>
      <c r="C91" s="877"/>
      <c r="D91" s="878"/>
      <c r="E91" s="245">
        <v>12</v>
      </c>
      <c r="F91" s="602">
        <v>2.3800000000000002E-3</v>
      </c>
      <c r="G91" s="245">
        <v>2023</v>
      </c>
      <c r="H91" s="602">
        <v>3.0999999999999999E-3</v>
      </c>
      <c r="I91" s="245">
        <v>90</v>
      </c>
      <c r="J91" s="434">
        <v>1.6999999999999999E-3</v>
      </c>
    </row>
    <row r="92" spans="1:10" ht="25.5" customHeight="1" x14ac:dyDescent="0.2">
      <c r="A92" s="255" t="s">
        <v>233</v>
      </c>
      <c r="B92" s="877" t="s">
        <v>352</v>
      </c>
      <c r="C92" s="877"/>
      <c r="D92" s="878"/>
      <c r="E92" s="245">
        <v>160</v>
      </c>
      <c r="F92" s="602">
        <v>3.1669999999999997E-2</v>
      </c>
      <c r="G92" s="245">
        <v>74611</v>
      </c>
      <c r="H92" s="602">
        <v>0.11446000000000001</v>
      </c>
      <c r="I92" s="245">
        <v>1676</v>
      </c>
      <c r="J92" s="434">
        <v>3.1719999999999998E-2</v>
      </c>
    </row>
    <row r="93" spans="1:10" ht="25.5" customHeight="1" x14ac:dyDescent="0.2">
      <c r="A93" s="255" t="s">
        <v>234</v>
      </c>
      <c r="B93" s="877" t="s">
        <v>353</v>
      </c>
      <c r="C93" s="877"/>
      <c r="D93" s="878"/>
      <c r="E93" s="245">
        <v>3</v>
      </c>
      <c r="F93" s="602">
        <v>5.9000000000000003E-4</v>
      </c>
      <c r="G93" s="245">
        <v>144</v>
      </c>
      <c r="H93" s="602">
        <v>2.2000000000000001E-4</v>
      </c>
      <c r="I93" s="245">
        <v>14</v>
      </c>
      <c r="J93" s="434">
        <v>2.5999999999999998E-4</v>
      </c>
    </row>
    <row r="94" spans="1:10" ht="25.5" customHeight="1" x14ac:dyDescent="0.2">
      <c r="A94" s="255" t="s">
        <v>235</v>
      </c>
      <c r="B94" s="877" t="s">
        <v>391</v>
      </c>
      <c r="C94" s="877"/>
      <c r="D94" s="878"/>
      <c r="E94" s="245">
        <v>21</v>
      </c>
      <c r="F94" s="602">
        <v>4.1599999999999996E-3</v>
      </c>
      <c r="G94" s="245">
        <v>11776</v>
      </c>
      <c r="H94" s="602">
        <v>1.8069999999999999E-2</v>
      </c>
      <c r="I94" s="245">
        <v>388</v>
      </c>
      <c r="J94" s="434">
        <v>7.3400000000000002E-3</v>
      </c>
    </row>
    <row r="95" spans="1:10" ht="25.5" customHeight="1" x14ac:dyDescent="0.2">
      <c r="A95" s="255" t="s">
        <v>236</v>
      </c>
      <c r="B95" s="877" t="s">
        <v>237</v>
      </c>
      <c r="C95" s="877"/>
      <c r="D95" s="878"/>
      <c r="E95" s="245">
        <v>2234</v>
      </c>
      <c r="F95" s="602">
        <v>0.44219999999999998</v>
      </c>
      <c r="G95" s="245">
        <v>54542</v>
      </c>
      <c r="H95" s="602">
        <v>8.3669999999999994E-2</v>
      </c>
      <c r="I95" s="245">
        <v>20103</v>
      </c>
      <c r="J95" s="434">
        <v>0.38045000000000001</v>
      </c>
    </row>
    <row r="96" spans="1:10" ht="25.5" customHeight="1" x14ac:dyDescent="0.2">
      <c r="A96" s="255" t="s">
        <v>238</v>
      </c>
      <c r="B96" s="877" t="s">
        <v>239</v>
      </c>
      <c r="C96" s="877"/>
      <c r="D96" s="878"/>
      <c r="E96" s="245">
        <v>75</v>
      </c>
      <c r="F96" s="602">
        <v>1.485E-2</v>
      </c>
      <c r="G96" s="245">
        <v>1596</v>
      </c>
      <c r="H96" s="602">
        <v>2.4499999999999999E-3</v>
      </c>
      <c r="I96" s="245">
        <v>1197</v>
      </c>
      <c r="J96" s="434">
        <v>2.265E-2</v>
      </c>
    </row>
    <row r="97" spans="1:10" ht="12.75" customHeight="1" thickBot="1" x14ac:dyDescent="0.25">
      <c r="A97" s="899" t="s">
        <v>24</v>
      </c>
      <c r="B97" s="900"/>
      <c r="C97" s="900"/>
      <c r="D97" s="901"/>
      <c r="E97" s="440">
        <v>5052</v>
      </c>
      <c r="F97" s="332">
        <v>1</v>
      </c>
      <c r="G97" s="440">
        <v>651832</v>
      </c>
      <c r="H97" s="332">
        <v>1</v>
      </c>
      <c r="I97" s="440">
        <v>52840</v>
      </c>
      <c r="J97" s="435">
        <v>1</v>
      </c>
    </row>
    <row r="98" spans="1:10" x14ac:dyDescent="0.2">
      <c r="A98" s="907" t="s">
        <v>39</v>
      </c>
      <c r="B98" s="908"/>
      <c r="C98" s="908"/>
      <c r="D98" s="908"/>
      <c r="E98" s="908"/>
      <c r="F98" s="908"/>
      <c r="G98" s="908"/>
      <c r="H98" s="908"/>
      <c r="I98" s="908"/>
      <c r="J98" s="909"/>
    </row>
    <row r="99" spans="1:10" ht="25.5" customHeight="1" x14ac:dyDescent="0.2">
      <c r="A99" s="256" t="s">
        <v>240</v>
      </c>
      <c r="B99" s="902" t="s">
        <v>91</v>
      </c>
      <c r="C99" s="902"/>
      <c r="D99" s="903"/>
      <c r="E99" s="258">
        <v>1250</v>
      </c>
      <c r="F99" s="441">
        <v>0.20602999999999999</v>
      </c>
      <c r="G99" s="245">
        <v>58569</v>
      </c>
      <c r="H99" s="441">
        <v>0.15181</v>
      </c>
      <c r="I99" s="245">
        <v>13653</v>
      </c>
      <c r="J99" s="434">
        <v>0.21998999999999999</v>
      </c>
    </row>
    <row r="100" spans="1:10" ht="25.5" customHeight="1" x14ac:dyDescent="0.2">
      <c r="A100" s="257" t="s">
        <v>241</v>
      </c>
      <c r="B100" s="902" t="s">
        <v>242</v>
      </c>
      <c r="C100" s="902"/>
      <c r="D100" s="903"/>
      <c r="E100" s="258">
        <v>2350</v>
      </c>
      <c r="F100" s="441">
        <v>0.38734000000000002</v>
      </c>
      <c r="G100" s="245">
        <v>129955</v>
      </c>
      <c r="H100" s="441">
        <v>0.33683999999999997</v>
      </c>
      <c r="I100" s="245">
        <v>18246</v>
      </c>
      <c r="J100" s="434">
        <v>0.29399999999999998</v>
      </c>
    </row>
    <row r="101" spans="1:10" ht="25.5" customHeight="1" x14ac:dyDescent="0.2">
      <c r="A101" s="257" t="s">
        <v>243</v>
      </c>
      <c r="B101" s="902" t="s">
        <v>244</v>
      </c>
      <c r="C101" s="902"/>
      <c r="D101" s="903"/>
      <c r="E101" s="258">
        <v>450</v>
      </c>
      <c r="F101" s="441">
        <v>7.417E-2</v>
      </c>
      <c r="G101" s="245">
        <v>9636</v>
      </c>
      <c r="H101" s="441">
        <v>2.4979999999999999E-2</v>
      </c>
      <c r="I101" s="245">
        <v>3111</v>
      </c>
      <c r="J101" s="434">
        <v>5.0130000000000001E-2</v>
      </c>
    </row>
    <row r="102" spans="1:10" ht="25.5" customHeight="1" x14ac:dyDescent="0.2">
      <c r="A102" s="257" t="s">
        <v>245</v>
      </c>
      <c r="B102" s="902" t="s">
        <v>246</v>
      </c>
      <c r="C102" s="902"/>
      <c r="D102" s="903"/>
      <c r="E102" s="258">
        <v>1225</v>
      </c>
      <c r="F102" s="441">
        <v>0.20191000000000001</v>
      </c>
      <c r="G102" s="245">
        <v>50115</v>
      </c>
      <c r="H102" s="441">
        <v>0.12989999999999999</v>
      </c>
      <c r="I102" s="245">
        <v>12661</v>
      </c>
      <c r="J102" s="434">
        <v>0.20401</v>
      </c>
    </row>
    <row r="103" spans="1:10" ht="25.5" customHeight="1" x14ac:dyDescent="0.2">
      <c r="A103" s="257"/>
      <c r="B103" s="603"/>
      <c r="C103" s="902" t="s">
        <v>247</v>
      </c>
      <c r="D103" s="903"/>
      <c r="E103" s="258">
        <v>303</v>
      </c>
      <c r="F103" s="441">
        <v>0.24734999999999999</v>
      </c>
      <c r="G103" s="245">
        <v>30122</v>
      </c>
      <c r="H103" s="441">
        <v>0.60106000000000004</v>
      </c>
      <c r="I103" s="245">
        <v>4389</v>
      </c>
      <c r="J103" s="434">
        <v>0.34666000000000002</v>
      </c>
    </row>
    <row r="104" spans="1:10" ht="25.5" customHeight="1" x14ac:dyDescent="0.2">
      <c r="A104" s="257" t="s">
        <v>248</v>
      </c>
      <c r="B104" s="902" t="s">
        <v>249</v>
      </c>
      <c r="C104" s="902"/>
      <c r="D104" s="903"/>
      <c r="E104" s="258">
        <v>792</v>
      </c>
      <c r="F104" s="441">
        <v>0.13053999999999999</v>
      </c>
      <c r="G104" s="245">
        <v>137531</v>
      </c>
      <c r="H104" s="441">
        <v>0.35648000000000002</v>
      </c>
      <c r="I104" s="245">
        <v>14390</v>
      </c>
      <c r="J104" s="434">
        <v>0.23186999999999999</v>
      </c>
    </row>
    <row r="105" spans="1:10" ht="13.5" thickBot="1" x14ac:dyDescent="0.25">
      <c r="A105" s="904" t="s">
        <v>24</v>
      </c>
      <c r="B105" s="905"/>
      <c r="C105" s="905"/>
      <c r="D105" s="906"/>
      <c r="E105" s="442">
        <v>6067</v>
      </c>
      <c r="F105" s="313">
        <v>1</v>
      </c>
      <c r="G105" s="440">
        <v>385806</v>
      </c>
      <c r="H105" s="313">
        <v>1</v>
      </c>
      <c r="I105" s="440">
        <v>62061</v>
      </c>
      <c r="J105" s="435">
        <v>1</v>
      </c>
    </row>
    <row r="106" spans="1:10" s="536" customFormat="1" x14ac:dyDescent="0.2">
      <c r="B106" s="532"/>
      <c r="C106" s="532"/>
      <c r="D106" s="532"/>
      <c r="E106" s="604"/>
      <c r="G106" s="604"/>
      <c r="I106" s="604"/>
    </row>
    <row r="107" spans="1:10" s="534" customFormat="1" ht="11.25" x14ac:dyDescent="0.2">
      <c r="A107" s="534" t="str">
        <f>"Anmerkungen. Datengrundlage: Volkshochschul-Statistik "&amp;Hilfswerte!B1&amp;"; Basis: "&amp;Tabelle1!$C$36&amp;" vhs."</f>
        <v>Anmerkungen. Datengrundlage: Volkshochschul-Statistik 2024; Basis: 821 vhs.</v>
      </c>
      <c r="E107" s="605"/>
      <c r="G107" s="605"/>
      <c r="I107" s="605"/>
    </row>
    <row r="108" spans="1:10" s="536" customFormat="1" x14ac:dyDescent="0.2">
      <c r="B108" s="532"/>
      <c r="C108" s="532"/>
      <c r="D108" s="532"/>
      <c r="E108" s="604"/>
      <c r="G108" s="604"/>
      <c r="I108" s="604"/>
    </row>
    <row r="109" spans="1:10" s="536" customFormat="1" x14ac:dyDescent="0.2">
      <c r="A109" s="534" t="str">
        <f>Tabelle1!$A$41</f>
        <v>Datengrundlage: Deutsches Institut für Erwachsenenbildung DIE (2025). „Basisdaten Volkshochschul-Statistik (seit 2018)“</v>
      </c>
      <c r="I109" s="604"/>
    </row>
    <row r="110" spans="1:10" s="536" customFormat="1" x14ac:dyDescent="0.2">
      <c r="A110" s="534" t="str">
        <f>Tabelle1!$A$42</f>
        <v xml:space="preserve">(ZA6276; Version 2.0.0) [Data set]. GESIS, Köln. </v>
      </c>
      <c r="B110" s="532"/>
      <c r="C110" s="532"/>
      <c r="D110" s="532"/>
      <c r="E110" s="762" t="s">
        <v>473</v>
      </c>
      <c r="F110" s="762"/>
      <c r="G110" s="762"/>
      <c r="H110" s="532"/>
      <c r="I110" s="604"/>
    </row>
    <row r="111" spans="1:10" s="536" customFormat="1" x14ac:dyDescent="0.2">
      <c r="I111" s="604"/>
    </row>
    <row r="112" spans="1:10" s="536" customFormat="1" x14ac:dyDescent="0.2">
      <c r="A112" s="666" t="str">
        <f>Tabelle1!$A$44</f>
        <v>Die Tabellen stehen unter der Lizenz CC BY-SA DEED 4.0.</v>
      </c>
      <c r="I112" s="604"/>
    </row>
  </sheetData>
  <mergeCells count="109">
    <mergeCell ref="E110:G110"/>
    <mergeCell ref="B100:D100"/>
    <mergeCell ref="B101:D101"/>
    <mergeCell ref="B102:D102"/>
    <mergeCell ref="C103:D103"/>
    <mergeCell ref="B104:D104"/>
    <mergeCell ref="A105:D105"/>
    <mergeCell ref="B94:D94"/>
    <mergeCell ref="B95:D95"/>
    <mergeCell ref="B96:D96"/>
    <mergeCell ref="A97:D97"/>
    <mergeCell ref="A98:J98"/>
    <mergeCell ref="B99:D99"/>
    <mergeCell ref="B88:D88"/>
    <mergeCell ref="B89:D89"/>
    <mergeCell ref="B90:D90"/>
    <mergeCell ref="B91:D91"/>
    <mergeCell ref="B92:D92"/>
    <mergeCell ref="B93:D93"/>
    <mergeCell ref="B82:D82"/>
    <mergeCell ref="B83:D83"/>
    <mergeCell ref="B84:D84"/>
    <mergeCell ref="B85:D85"/>
    <mergeCell ref="A86:D86"/>
    <mergeCell ref="A87:J87"/>
    <mergeCell ref="A76:J76"/>
    <mergeCell ref="B77:D77"/>
    <mergeCell ref="B78:D78"/>
    <mergeCell ref="B79:D79"/>
    <mergeCell ref="B80:D80"/>
    <mergeCell ref="B81:D81"/>
    <mergeCell ref="B70:D70"/>
    <mergeCell ref="B71:D71"/>
    <mergeCell ref="B72:D72"/>
    <mergeCell ref="B73:D73"/>
    <mergeCell ref="B74:D74"/>
    <mergeCell ref="A75:D75"/>
    <mergeCell ref="B64:D64"/>
    <mergeCell ref="B65:D65"/>
    <mergeCell ref="B66:D66"/>
    <mergeCell ref="B67:D67"/>
    <mergeCell ref="B68:D68"/>
    <mergeCell ref="B69:D69"/>
    <mergeCell ref="B58:D58"/>
    <mergeCell ref="B59:D59"/>
    <mergeCell ref="B60:D60"/>
    <mergeCell ref="B61:D61"/>
    <mergeCell ref="B62:D62"/>
    <mergeCell ref="B63:D63"/>
    <mergeCell ref="B52:D52"/>
    <mergeCell ref="B53:D53"/>
    <mergeCell ref="B54:D54"/>
    <mergeCell ref="B55:D55"/>
    <mergeCell ref="B56:D56"/>
    <mergeCell ref="B57:D57"/>
    <mergeCell ref="B46:D46"/>
    <mergeCell ref="B47:D47"/>
    <mergeCell ref="C48:D48"/>
    <mergeCell ref="B49:C49"/>
    <mergeCell ref="C50:D50"/>
    <mergeCell ref="B51:D51"/>
    <mergeCell ref="B40:D40"/>
    <mergeCell ref="A41:D41"/>
    <mergeCell ref="A42:J42"/>
    <mergeCell ref="B43:D43"/>
    <mergeCell ref="B44:D44"/>
    <mergeCell ref="B45:D45"/>
    <mergeCell ref="B34:D34"/>
    <mergeCell ref="B35:D35"/>
    <mergeCell ref="B36:D36"/>
    <mergeCell ref="B37:D37"/>
    <mergeCell ref="B38:D38"/>
    <mergeCell ref="B39:D39"/>
    <mergeCell ref="B28:D28"/>
    <mergeCell ref="B29:D29"/>
    <mergeCell ref="B30:D30"/>
    <mergeCell ref="B31:D31"/>
    <mergeCell ref="A32:D32"/>
    <mergeCell ref="A33:J33"/>
    <mergeCell ref="B22:D22"/>
    <mergeCell ref="B23:D23"/>
    <mergeCell ref="B24:D24"/>
    <mergeCell ref="B25:D25"/>
    <mergeCell ref="B26:D26"/>
    <mergeCell ref="B27:D27"/>
    <mergeCell ref="A16:D16"/>
    <mergeCell ref="A17:J17"/>
    <mergeCell ref="B18:D18"/>
    <mergeCell ref="B19:D19"/>
    <mergeCell ref="B20:D20"/>
    <mergeCell ref="B21:D21"/>
    <mergeCell ref="B10:D10"/>
    <mergeCell ref="B11:D11"/>
    <mergeCell ref="B12:D12"/>
    <mergeCell ref="B13:D13"/>
    <mergeCell ref="B14:D14"/>
    <mergeCell ref="B15:D15"/>
    <mergeCell ref="B4:D4"/>
    <mergeCell ref="B5:D5"/>
    <mergeCell ref="B6:D6"/>
    <mergeCell ref="B7:D7"/>
    <mergeCell ref="B8:D8"/>
    <mergeCell ref="B9:D9"/>
    <mergeCell ref="A1:J1"/>
    <mergeCell ref="A2:D2"/>
    <mergeCell ref="E2:F2"/>
    <mergeCell ref="G2:H2"/>
    <mergeCell ref="I2:J2"/>
    <mergeCell ref="A3:J3"/>
  </mergeCells>
  <conditionalFormatting sqref="L4">
    <cfRule type="cellIs" dxfId="341" priority="1" stopIfTrue="1" operator="equal">
      <formula>1</formula>
    </cfRule>
    <cfRule type="cellIs" dxfId="340" priority="2" stopIfTrue="1" operator="lessThan">
      <formula>0.0005</formula>
    </cfRule>
  </conditionalFormatting>
  <hyperlinks>
    <hyperlink ref="A112" r:id="rId1" display="Publikation und Tabellen stehen unter der Lizenz CC BY-SA DEED 4.0." xr:uid="{F4641174-24D8-42B6-BC7E-FAB12EAFD9B8}"/>
    <hyperlink ref="E110" r:id="rId2" xr:uid="{C36B34CD-3EDA-4A71-9835-307B69BA9ED9}"/>
    <hyperlink ref="E110:G110" r:id="rId3" display="http://dx.doi.org/10.4232/1.14582 " xr:uid="{3E6F3DA3-5D64-4E74-A5E0-33E6665C7F45}"/>
  </hyperlinks>
  <pageMargins left="0.78740157480314965" right="0.78740157480314965" top="0.98425196850393704" bottom="0.98425196850393704" header="0.51181102362204722" footer="0.51181102362204722"/>
  <pageSetup paperSize="9" scale="66" orientation="portrait" r:id="rId4"/>
  <headerFooter scaleWithDoc="0" alignWithMargins="0"/>
  <rowBreaks count="2" manualBreakCount="2">
    <brk id="41" max="10" man="1"/>
    <brk id="75" max="10" man="1"/>
  </rowBreaks>
  <legacyDrawingHF r:id="rId5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7F8915-F2A3-401C-B45C-55E263421420}">
  <sheetPr>
    <pageSetUpPr fitToPage="1"/>
  </sheetPr>
  <dimension ref="A1:N46"/>
  <sheetViews>
    <sheetView view="pageBreakPreview" zoomScaleNormal="100" zoomScaleSheetLayoutView="100" workbookViewId="0">
      <selection sqref="A1:M1"/>
    </sheetView>
  </sheetViews>
  <sheetFormatPr baseColWidth="10" defaultRowHeight="12.75" x14ac:dyDescent="0.2"/>
  <cols>
    <col min="1" max="1" width="17.85546875" customWidth="1"/>
    <col min="2" max="3" width="9.7109375" customWidth="1"/>
    <col min="4" max="4" width="9.140625" customWidth="1"/>
    <col min="5" max="6" width="9.7109375" customWidth="1"/>
    <col min="7" max="7" width="8.85546875" customWidth="1"/>
    <col min="8" max="9" width="9.7109375" customWidth="1"/>
    <col min="10" max="10" width="8.5703125" customWidth="1"/>
    <col min="11" max="12" width="9.7109375" customWidth="1"/>
    <col min="13" max="13" width="8.85546875" customWidth="1"/>
    <col min="14" max="14" width="2.7109375" style="536" customWidth="1"/>
  </cols>
  <sheetData>
    <row r="1" spans="1:13" ht="39.950000000000003" customHeight="1" thickBot="1" x14ac:dyDescent="0.25">
      <c r="A1" s="765" t="str">
        <f>"Tabelle 9.1: Kurse, Unterrichtsstunden und Belegungen nach Ländern " &amp;Hilfswerte!B1&amp; ": Alphabetisierungskurse"</f>
        <v>Tabelle 9.1: Kurse, Unterrichtsstunden und Belegungen nach Ländern 2024: Alphabetisierungskurse</v>
      </c>
      <c r="B1" s="765"/>
      <c r="C1" s="765"/>
      <c r="D1" s="765"/>
      <c r="E1" s="765"/>
      <c r="F1" s="765"/>
      <c r="G1" s="765"/>
      <c r="H1" s="765"/>
      <c r="I1" s="765"/>
      <c r="J1" s="765"/>
      <c r="K1" s="765"/>
      <c r="L1" s="765"/>
      <c r="M1" s="765"/>
    </row>
    <row r="2" spans="1:13" ht="36" customHeight="1" x14ac:dyDescent="0.2">
      <c r="A2" s="912" t="s">
        <v>12</v>
      </c>
      <c r="B2" s="915" t="s">
        <v>434</v>
      </c>
      <c r="C2" s="916"/>
      <c r="D2" s="916"/>
      <c r="E2" s="919" t="s">
        <v>386</v>
      </c>
      <c r="F2" s="919"/>
      <c r="G2" s="919"/>
      <c r="H2" s="919"/>
      <c r="I2" s="919"/>
      <c r="J2" s="919"/>
      <c r="K2" s="919"/>
      <c r="L2" s="919"/>
      <c r="M2" s="920"/>
    </row>
    <row r="3" spans="1:13" ht="25.5" customHeight="1" x14ac:dyDescent="0.2">
      <c r="A3" s="913"/>
      <c r="B3" s="917"/>
      <c r="C3" s="918"/>
      <c r="D3" s="918"/>
      <c r="E3" s="921" t="s">
        <v>250</v>
      </c>
      <c r="F3" s="922"/>
      <c r="G3" s="923"/>
      <c r="H3" s="921" t="s">
        <v>251</v>
      </c>
      <c r="I3" s="922"/>
      <c r="J3" s="923"/>
      <c r="K3" s="921" t="s">
        <v>252</v>
      </c>
      <c r="L3" s="922"/>
      <c r="M3" s="924"/>
    </row>
    <row r="4" spans="1:13" ht="54" customHeight="1" x14ac:dyDescent="0.2">
      <c r="A4" s="913"/>
      <c r="B4" s="917"/>
      <c r="C4" s="918"/>
      <c r="D4" s="918"/>
      <c r="E4" s="925" t="s">
        <v>253</v>
      </c>
      <c r="F4" s="926"/>
      <c r="G4" s="927"/>
      <c r="H4" s="925" t="s">
        <v>254</v>
      </c>
      <c r="I4" s="926"/>
      <c r="J4" s="927"/>
      <c r="K4" s="928" t="s">
        <v>242</v>
      </c>
      <c r="L4" s="928"/>
      <c r="M4" s="929"/>
    </row>
    <row r="5" spans="1:13" ht="22.5" x14ac:dyDescent="0.2">
      <c r="A5" s="914"/>
      <c r="B5" s="606" t="s">
        <v>16</v>
      </c>
      <c r="C5" s="606" t="s">
        <v>433</v>
      </c>
      <c r="D5" s="555" t="s">
        <v>18</v>
      </c>
      <c r="E5" s="607" t="s">
        <v>16</v>
      </c>
      <c r="F5" s="606" t="s">
        <v>433</v>
      </c>
      <c r="G5" s="608" t="s">
        <v>18</v>
      </c>
      <c r="H5" s="607" t="s">
        <v>16</v>
      </c>
      <c r="I5" s="606" t="s">
        <v>433</v>
      </c>
      <c r="J5" s="608" t="s">
        <v>18</v>
      </c>
      <c r="K5" s="607" t="s">
        <v>16</v>
      </c>
      <c r="L5" s="606" t="s">
        <v>433</v>
      </c>
      <c r="M5" s="609" t="s">
        <v>18</v>
      </c>
    </row>
    <row r="6" spans="1:13" x14ac:dyDescent="0.2">
      <c r="A6" s="911" t="s">
        <v>61</v>
      </c>
      <c r="B6" s="179">
        <v>1278</v>
      </c>
      <c r="C6" s="179">
        <v>120928</v>
      </c>
      <c r="D6" s="189">
        <v>17092</v>
      </c>
      <c r="E6" s="179">
        <v>1017</v>
      </c>
      <c r="F6" s="179">
        <v>104846</v>
      </c>
      <c r="G6" s="189">
        <v>14450</v>
      </c>
      <c r="H6" s="179">
        <v>78</v>
      </c>
      <c r="I6" s="179">
        <v>7834</v>
      </c>
      <c r="J6" s="189">
        <v>1096</v>
      </c>
      <c r="K6" s="179">
        <v>183</v>
      </c>
      <c r="L6" s="179">
        <v>8248</v>
      </c>
      <c r="M6" s="222">
        <v>1546</v>
      </c>
    </row>
    <row r="7" spans="1:13" x14ac:dyDescent="0.2">
      <c r="A7" s="910"/>
      <c r="B7" s="41">
        <v>1</v>
      </c>
      <c r="C7" s="42">
        <v>1</v>
      </c>
      <c r="D7" s="42">
        <v>1</v>
      </c>
      <c r="E7" s="43">
        <v>0.79576999999999998</v>
      </c>
      <c r="F7" s="39">
        <v>0.86700999999999995</v>
      </c>
      <c r="G7" s="39">
        <v>0.84541999999999995</v>
      </c>
      <c r="H7" s="43">
        <v>6.1030000000000001E-2</v>
      </c>
      <c r="I7" s="39">
        <v>6.4780000000000004E-2</v>
      </c>
      <c r="J7" s="39">
        <v>6.4119999999999996E-2</v>
      </c>
      <c r="K7" s="43">
        <v>0.14319000000000001</v>
      </c>
      <c r="L7" s="39">
        <v>6.8210000000000007E-2</v>
      </c>
      <c r="M7" s="47">
        <v>9.0450000000000003E-2</v>
      </c>
    </row>
    <row r="8" spans="1:13" x14ac:dyDescent="0.2">
      <c r="A8" s="910" t="s">
        <v>62</v>
      </c>
      <c r="B8" s="179">
        <v>1029</v>
      </c>
      <c r="C8" s="179">
        <v>109203</v>
      </c>
      <c r="D8" s="189">
        <v>14168</v>
      </c>
      <c r="E8" s="179">
        <v>636</v>
      </c>
      <c r="F8" s="179">
        <v>65832</v>
      </c>
      <c r="G8" s="189">
        <v>9546</v>
      </c>
      <c r="H8" s="179">
        <v>153</v>
      </c>
      <c r="I8" s="179">
        <v>19355</v>
      </c>
      <c r="J8" s="189">
        <v>2330</v>
      </c>
      <c r="K8" s="179">
        <v>240</v>
      </c>
      <c r="L8" s="179">
        <v>24016</v>
      </c>
      <c r="M8" s="222">
        <v>2292</v>
      </c>
    </row>
    <row r="9" spans="1:13" x14ac:dyDescent="0.2">
      <c r="A9" s="910"/>
      <c r="B9" s="41">
        <v>1</v>
      </c>
      <c r="C9" s="42">
        <v>1</v>
      </c>
      <c r="D9" s="42">
        <v>1</v>
      </c>
      <c r="E9" s="43">
        <v>0.61807999999999996</v>
      </c>
      <c r="F9" s="39">
        <v>0.60284000000000004</v>
      </c>
      <c r="G9" s="39">
        <v>0.67376999999999998</v>
      </c>
      <c r="H9" s="43">
        <v>0.14868999999999999</v>
      </c>
      <c r="I9" s="39">
        <v>0.17724000000000001</v>
      </c>
      <c r="J9" s="39">
        <v>0.16446</v>
      </c>
      <c r="K9" s="43">
        <v>0.23324</v>
      </c>
      <c r="L9" s="39">
        <v>0.21992</v>
      </c>
      <c r="M9" s="47">
        <v>0.16177</v>
      </c>
    </row>
    <row r="10" spans="1:13" x14ac:dyDescent="0.2">
      <c r="A10" s="910" t="s">
        <v>63</v>
      </c>
      <c r="B10" s="179">
        <v>587</v>
      </c>
      <c r="C10" s="179">
        <v>51532</v>
      </c>
      <c r="D10" s="189">
        <v>6016</v>
      </c>
      <c r="E10" s="179">
        <v>231</v>
      </c>
      <c r="F10" s="179">
        <v>23100</v>
      </c>
      <c r="G10" s="189">
        <v>2888</v>
      </c>
      <c r="H10" s="179">
        <v>206</v>
      </c>
      <c r="I10" s="179">
        <v>20147</v>
      </c>
      <c r="J10" s="189">
        <v>2115</v>
      </c>
      <c r="K10" s="179">
        <v>150</v>
      </c>
      <c r="L10" s="179">
        <v>8285</v>
      </c>
      <c r="M10" s="222">
        <v>1013</v>
      </c>
    </row>
    <row r="11" spans="1:13" x14ac:dyDescent="0.2">
      <c r="A11" s="910"/>
      <c r="B11" s="41">
        <v>1</v>
      </c>
      <c r="C11" s="42">
        <v>1</v>
      </c>
      <c r="D11" s="42">
        <v>1</v>
      </c>
      <c r="E11" s="43">
        <v>0.39352999999999999</v>
      </c>
      <c r="F11" s="39">
        <v>0.44827</v>
      </c>
      <c r="G11" s="39">
        <v>0.48004999999999998</v>
      </c>
      <c r="H11" s="43">
        <v>0.35093999999999997</v>
      </c>
      <c r="I11" s="39">
        <v>0.39095999999999997</v>
      </c>
      <c r="J11" s="39">
        <v>0.35155999999999998</v>
      </c>
      <c r="K11" s="43">
        <v>0.25553999999999999</v>
      </c>
      <c r="L11" s="39">
        <v>0.16077</v>
      </c>
      <c r="M11" s="47">
        <v>0.16838</v>
      </c>
    </row>
    <row r="12" spans="1:13" x14ac:dyDescent="0.2">
      <c r="A12" s="910" t="s">
        <v>64</v>
      </c>
      <c r="B12" s="179">
        <v>188</v>
      </c>
      <c r="C12" s="179">
        <v>14634</v>
      </c>
      <c r="D12" s="189">
        <v>1969</v>
      </c>
      <c r="E12" s="179">
        <v>91</v>
      </c>
      <c r="F12" s="179">
        <v>9101</v>
      </c>
      <c r="G12" s="189">
        <v>1179</v>
      </c>
      <c r="H12" s="179">
        <v>4</v>
      </c>
      <c r="I12" s="179">
        <v>405</v>
      </c>
      <c r="J12" s="189">
        <v>37</v>
      </c>
      <c r="K12" s="179">
        <v>93</v>
      </c>
      <c r="L12" s="179">
        <v>5128</v>
      </c>
      <c r="M12" s="222">
        <v>753</v>
      </c>
    </row>
    <row r="13" spans="1:13" x14ac:dyDescent="0.2">
      <c r="A13" s="910"/>
      <c r="B13" s="41">
        <v>1</v>
      </c>
      <c r="C13" s="42">
        <v>1</v>
      </c>
      <c r="D13" s="42">
        <v>1</v>
      </c>
      <c r="E13" s="43">
        <v>0.48404000000000003</v>
      </c>
      <c r="F13" s="39">
        <v>0.62190999999999996</v>
      </c>
      <c r="G13" s="39">
        <v>0.59877999999999998</v>
      </c>
      <c r="H13" s="43">
        <v>2.128E-2</v>
      </c>
      <c r="I13" s="39">
        <v>2.768E-2</v>
      </c>
      <c r="J13" s="39">
        <v>1.8790000000000001E-2</v>
      </c>
      <c r="K13" s="43">
        <v>0.49468000000000001</v>
      </c>
      <c r="L13" s="39">
        <v>0.35042000000000001</v>
      </c>
      <c r="M13" s="47">
        <v>0.38242999999999999</v>
      </c>
    </row>
    <row r="14" spans="1:13" x14ac:dyDescent="0.2">
      <c r="A14" s="910" t="s">
        <v>65</v>
      </c>
      <c r="B14" s="179">
        <v>95</v>
      </c>
      <c r="C14" s="179">
        <v>8389</v>
      </c>
      <c r="D14" s="189">
        <v>1063</v>
      </c>
      <c r="E14" s="179">
        <v>39</v>
      </c>
      <c r="F14" s="179">
        <v>3900</v>
      </c>
      <c r="G14" s="189">
        <v>541</v>
      </c>
      <c r="H14" s="179">
        <v>7</v>
      </c>
      <c r="I14" s="179">
        <v>1336</v>
      </c>
      <c r="J14" s="189">
        <v>108</v>
      </c>
      <c r="K14" s="179">
        <v>49</v>
      </c>
      <c r="L14" s="179">
        <v>3153</v>
      </c>
      <c r="M14" s="222">
        <v>414</v>
      </c>
    </row>
    <row r="15" spans="1:13" x14ac:dyDescent="0.2">
      <c r="A15" s="910"/>
      <c r="B15" s="41">
        <v>1</v>
      </c>
      <c r="C15" s="42">
        <v>1</v>
      </c>
      <c r="D15" s="42">
        <v>1</v>
      </c>
      <c r="E15" s="43">
        <v>0.41053000000000001</v>
      </c>
      <c r="F15" s="39">
        <v>0.46489000000000003</v>
      </c>
      <c r="G15" s="39">
        <v>0.50893999999999995</v>
      </c>
      <c r="H15" s="43">
        <v>7.3679999999999995E-2</v>
      </c>
      <c r="I15" s="39">
        <v>0.15926000000000001</v>
      </c>
      <c r="J15" s="39">
        <v>0.1016</v>
      </c>
      <c r="K15" s="43">
        <v>0.51578999999999997</v>
      </c>
      <c r="L15" s="39">
        <v>0.37585000000000002</v>
      </c>
      <c r="M15" s="47">
        <v>0.38945999999999997</v>
      </c>
    </row>
    <row r="16" spans="1:13" x14ac:dyDescent="0.2">
      <c r="A16" s="910" t="s">
        <v>66</v>
      </c>
      <c r="B16" s="179">
        <v>94</v>
      </c>
      <c r="C16" s="179">
        <v>6540</v>
      </c>
      <c r="D16" s="189">
        <v>1085</v>
      </c>
      <c r="E16" s="179">
        <v>48</v>
      </c>
      <c r="F16" s="179">
        <v>4800</v>
      </c>
      <c r="G16" s="189">
        <v>707</v>
      </c>
      <c r="H16" s="179">
        <v>0</v>
      </c>
      <c r="I16" s="179">
        <v>0</v>
      </c>
      <c r="J16" s="189">
        <v>0</v>
      </c>
      <c r="K16" s="179">
        <v>46</v>
      </c>
      <c r="L16" s="179">
        <v>1740</v>
      </c>
      <c r="M16" s="222">
        <v>378</v>
      </c>
    </row>
    <row r="17" spans="1:13" x14ac:dyDescent="0.2">
      <c r="A17" s="910"/>
      <c r="B17" s="41">
        <v>1</v>
      </c>
      <c r="C17" s="42">
        <v>1</v>
      </c>
      <c r="D17" s="42">
        <v>1</v>
      </c>
      <c r="E17" s="43">
        <v>0.51063999999999998</v>
      </c>
      <c r="F17" s="39">
        <v>0.73394000000000004</v>
      </c>
      <c r="G17" s="39">
        <v>0.65161000000000002</v>
      </c>
      <c r="H17" s="43" t="s">
        <v>482</v>
      </c>
      <c r="I17" s="39" t="s">
        <v>482</v>
      </c>
      <c r="J17" s="39" t="s">
        <v>482</v>
      </c>
      <c r="K17" s="43">
        <v>0.48936000000000002</v>
      </c>
      <c r="L17" s="39">
        <v>0.26606000000000002</v>
      </c>
      <c r="M17" s="47">
        <v>0.34838999999999998</v>
      </c>
    </row>
    <row r="18" spans="1:13" x14ac:dyDescent="0.2">
      <c r="A18" s="910" t="s">
        <v>67</v>
      </c>
      <c r="B18" s="179">
        <v>712</v>
      </c>
      <c r="C18" s="179">
        <v>69840</v>
      </c>
      <c r="D18" s="189">
        <v>9068</v>
      </c>
      <c r="E18" s="179">
        <v>532</v>
      </c>
      <c r="F18" s="179">
        <v>60685</v>
      </c>
      <c r="G18" s="189">
        <v>7530</v>
      </c>
      <c r="H18" s="179">
        <v>30</v>
      </c>
      <c r="I18" s="179">
        <v>1738</v>
      </c>
      <c r="J18" s="189">
        <v>307</v>
      </c>
      <c r="K18" s="179">
        <v>150</v>
      </c>
      <c r="L18" s="179">
        <v>7417</v>
      </c>
      <c r="M18" s="222">
        <v>1231</v>
      </c>
    </row>
    <row r="19" spans="1:13" x14ac:dyDescent="0.2">
      <c r="A19" s="910"/>
      <c r="B19" s="41">
        <v>1</v>
      </c>
      <c r="C19" s="42">
        <v>1</v>
      </c>
      <c r="D19" s="42">
        <v>1</v>
      </c>
      <c r="E19" s="43">
        <v>0.74719000000000002</v>
      </c>
      <c r="F19" s="39">
        <v>0.86890999999999996</v>
      </c>
      <c r="G19" s="39">
        <v>0.83038999999999996</v>
      </c>
      <c r="H19" s="43">
        <v>4.2130000000000001E-2</v>
      </c>
      <c r="I19" s="39">
        <v>2.4889999999999999E-2</v>
      </c>
      <c r="J19" s="39">
        <v>3.3860000000000001E-2</v>
      </c>
      <c r="K19" s="43">
        <v>0.21067</v>
      </c>
      <c r="L19" s="39">
        <v>0.1062</v>
      </c>
      <c r="M19" s="47">
        <v>0.13575000000000001</v>
      </c>
    </row>
    <row r="20" spans="1:13" ht="12.75" customHeight="1" x14ac:dyDescent="0.2">
      <c r="A20" s="910" t="s">
        <v>68</v>
      </c>
      <c r="B20" s="179">
        <v>66</v>
      </c>
      <c r="C20" s="179">
        <v>2284</v>
      </c>
      <c r="D20" s="189">
        <v>552</v>
      </c>
      <c r="E20" s="179">
        <v>0</v>
      </c>
      <c r="F20" s="179">
        <v>0</v>
      </c>
      <c r="G20" s="189">
        <v>0</v>
      </c>
      <c r="H20" s="179">
        <v>2</v>
      </c>
      <c r="I20" s="179">
        <v>180</v>
      </c>
      <c r="J20" s="189">
        <v>22</v>
      </c>
      <c r="K20" s="179">
        <v>64</v>
      </c>
      <c r="L20" s="179">
        <v>2104</v>
      </c>
      <c r="M20" s="222">
        <v>530</v>
      </c>
    </row>
    <row r="21" spans="1:13" x14ac:dyDescent="0.2">
      <c r="A21" s="910"/>
      <c r="B21" s="41">
        <v>1</v>
      </c>
      <c r="C21" s="42">
        <v>1</v>
      </c>
      <c r="D21" s="42">
        <v>1</v>
      </c>
      <c r="E21" s="43" t="s">
        <v>482</v>
      </c>
      <c r="F21" s="39" t="s">
        <v>482</v>
      </c>
      <c r="G21" s="39" t="s">
        <v>482</v>
      </c>
      <c r="H21" s="43">
        <v>3.0300000000000001E-2</v>
      </c>
      <c r="I21" s="39">
        <v>7.8810000000000005E-2</v>
      </c>
      <c r="J21" s="39">
        <v>3.986E-2</v>
      </c>
      <c r="K21" s="43">
        <v>0.96970000000000001</v>
      </c>
      <c r="L21" s="39">
        <v>0.92118999999999995</v>
      </c>
      <c r="M21" s="47">
        <v>0.96013999999999999</v>
      </c>
    </row>
    <row r="22" spans="1:13" x14ac:dyDescent="0.2">
      <c r="A22" s="910" t="s">
        <v>69</v>
      </c>
      <c r="B22" s="179">
        <v>1288</v>
      </c>
      <c r="C22" s="179">
        <v>127164</v>
      </c>
      <c r="D22" s="189">
        <v>17659</v>
      </c>
      <c r="E22" s="179">
        <v>914</v>
      </c>
      <c r="F22" s="179">
        <v>91981</v>
      </c>
      <c r="G22" s="189">
        <v>14030</v>
      </c>
      <c r="H22" s="179">
        <v>87</v>
      </c>
      <c r="I22" s="179">
        <v>18876</v>
      </c>
      <c r="J22" s="189">
        <v>1367</v>
      </c>
      <c r="K22" s="179">
        <v>287</v>
      </c>
      <c r="L22" s="179">
        <v>16307</v>
      </c>
      <c r="M22" s="222">
        <v>2262</v>
      </c>
    </row>
    <row r="23" spans="1:13" x14ac:dyDescent="0.2">
      <c r="A23" s="910"/>
      <c r="B23" s="41">
        <v>1</v>
      </c>
      <c r="C23" s="42">
        <v>1</v>
      </c>
      <c r="D23" s="42">
        <v>1</v>
      </c>
      <c r="E23" s="43">
        <v>0.70962999999999998</v>
      </c>
      <c r="F23" s="39">
        <v>0.72333000000000003</v>
      </c>
      <c r="G23" s="39">
        <v>0.79449999999999998</v>
      </c>
      <c r="H23" s="43">
        <v>6.7549999999999999E-2</v>
      </c>
      <c r="I23" s="39">
        <v>0.14843999999999999</v>
      </c>
      <c r="J23" s="39">
        <v>7.7410000000000007E-2</v>
      </c>
      <c r="K23" s="43">
        <v>0.22283</v>
      </c>
      <c r="L23" s="39">
        <v>0.12823999999999999</v>
      </c>
      <c r="M23" s="47">
        <v>0.12809000000000001</v>
      </c>
    </row>
    <row r="24" spans="1:13" ht="12.75" customHeight="1" x14ac:dyDescent="0.2">
      <c r="A24" s="910" t="s">
        <v>70</v>
      </c>
      <c r="B24" s="179">
        <v>1937</v>
      </c>
      <c r="C24" s="179">
        <v>175630</v>
      </c>
      <c r="D24" s="189">
        <v>24060</v>
      </c>
      <c r="E24" s="179">
        <v>1378</v>
      </c>
      <c r="F24" s="179">
        <v>145712</v>
      </c>
      <c r="G24" s="189">
        <v>19388</v>
      </c>
      <c r="H24" s="179">
        <v>146</v>
      </c>
      <c r="I24" s="179">
        <v>12710</v>
      </c>
      <c r="J24" s="189">
        <v>1775</v>
      </c>
      <c r="K24" s="179">
        <v>413</v>
      </c>
      <c r="L24" s="179">
        <v>17208</v>
      </c>
      <c r="M24" s="222">
        <v>2897</v>
      </c>
    </row>
    <row r="25" spans="1:13" x14ac:dyDescent="0.2">
      <c r="A25" s="910"/>
      <c r="B25" s="41">
        <v>1</v>
      </c>
      <c r="C25" s="42">
        <v>1</v>
      </c>
      <c r="D25" s="42">
        <v>1</v>
      </c>
      <c r="E25" s="43">
        <v>0.71140999999999999</v>
      </c>
      <c r="F25" s="39">
        <v>0.82965</v>
      </c>
      <c r="G25" s="39">
        <v>0.80581999999999998</v>
      </c>
      <c r="H25" s="43">
        <v>7.5370000000000006E-2</v>
      </c>
      <c r="I25" s="39">
        <v>7.2370000000000004E-2</v>
      </c>
      <c r="J25" s="39">
        <v>7.3770000000000002E-2</v>
      </c>
      <c r="K25" s="43">
        <v>0.21321999999999999</v>
      </c>
      <c r="L25" s="39">
        <v>9.7979999999999998E-2</v>
      </c>
      <c r="M25" s="47">
        <v>0.12041</v>
      </c>
    </row>
    <row r="26" spans="1:13" x14ac:dyDescent="0.2">
      <c r="A26" s="910" t="s">
        <v>71</v>
      </c>
      <c r="B26" s="179">
        <v>447</v>
      </c>
      <c r="C26" s="179">
        <v>44001</v>
      </c>
      <c r="D26" s="189">
        <v>5482</v>
      </c>
      <c r="E26" s="179">
        <v>267</v>
      </c>
      <c r="F26" s="179">
        <v>27220</v>
      </c>
      <c r="G26" s="189">
        <v>3677</v>
      </c>
      <c r="H26" s="179">
        <v>10</v>
      </c>
      <c r="I26" s="179">
        <v>1823</v>
      </c>
      <c r="J26" s="189">
        <v>119</v>
      </c>
      <c r="K26" s="179">
        <v>170</v>
      </c>
      <c r="L26" s="179">
        <v>14958</v>
      </c>
      <c r="M26" s="222">
        <v>1686</v>
      </c>
    </row>
    <row r="27" spans="1:13" x14ac:dyDescent="0.2">
      <c r="A27" s="910"/>
      <c r="B27" s="41">
        <v>1</v>
      </c>
      <c r="C27" s="42">
        <v>1</v>
      </c>
      <c r="D27" s="42">
        <v>1</v>
      </c>
      <c r="E27" s="43">
        <v>0.59731999999999996</v>
      </c>
      <c r="F27" s="39">
        <v>0.61861999999999995</v>
      </c>
      <c r="G27" s="39">
        <v>0.67074</v>
      </c>
      <c r="H27" s="43">
        <v>2.2370000000000001E-2</v>
      </c>
      <c r="I27" s="39">
        <v>4.1430000000000002E-2</v>
      </c>
      <c r="J27" s="39">
        <v>2.171E-2</v>
      </c>
      <c r="K27" s="43">
        <v>0.38030999999999998</v>
      </c>
      <c r="L27" s="39">
        <v>0.33994999999999997</v>
      </c>
      <c r="M27" s="47">
        <v>0.30754999999999999</v>
      </c>
    </row>
    <row r="28" spans="1:13" x14ac:dyDescent="0.2">
      <c r="A28" s="910" t="s">
        <v>72</v>
      </c>
      <c r="B28" s="179">
        <v>173</v>
      </c>
      <c r="C28" s="179">
        <v>15723</v>
      </c>
      <c r="D28" s="189">
        <v>2238</v>
      </c>
      <c r="E28" s="179">
        <v>113</v>
      </c>
      <c r="F28" s="179">
        <v>11599</v>
      </c>
      <c r="G28" s="189">
        <v>1847</v>
      </c>
      <c r="H28" s="179">
        <v>0</v>
      </c>
      <c r="I28" s="179">
        <v>0</v>
      </c>
      <c r="J28" s="189">
        <v>0</v>
      </c>
      <c r="K28" s="179">
        <v>60</v>
      </c>
      <c r="L28" s="179">
        <v>4124</v>
      </c>
      <c r="M28" s="222">
        <v>391</v>
      </c>
    </row>
    <row r="29" spans="1:13" x14ac:dyDescent="0.2">
      <c r="A29" s="910"/>
      <c r="B29" s="41">
        <v>1</v>
      </c>
      <c r="C29" s="42">
        <v>1</v>
      </c>
      <c r="D29" s="42">
        <v>1</v>
      </c>
      <c r="E29" s="43">
        <v>0.65317999999999998</v>
      </c>
      <c r="F29" s="39">
        <v>0.73770999999999998</v>
      </c>
      <c r="G29" s="39">
        <v>0.82528999999999997</v>
      </c>
      <c r="H29" s="43" t="s">
        <v>482</v>
      </c>
      <c r="I29" s="39" t="s">
        <v>482</v>
      </c>
      <c r="J29" s="39" t="s">
        <v>482</v>
      </c>
      <c r="K29" s="43">
        <v>0.34682000000000002</v>
      </c>
      <c r="L29" s="39">
        <v>0.26229000000000002</v>
      </c>
      <c r="M29" s="47">
        <v>0.17471</v>
      </c>
    </row>
    <row r="30" spans="1:13" x14ac:dyDescent="0.2">
      <c r="A30" s="910" t="s">
        <v>73</v>
      </c>
      <c r="B30" s="179">
        <v>200</v>
      </c>
      <c r="C30" s="179">
        <v>15856</v>
      </c>
      <c r="D30" s="189">
        <v>2418</v>
      </c>
      <c r="E30" s="179">
        <v>121</v>
      </c>
      <c r="F30" s="179">
        <v>12570</v>
      </c>
      <c r="G30" s="189">
        <v>1724</v>
      </c>
      <c r="H30" s="179">
        <v>13</v>
      </c>
      <c r="I30" s="179">
        <v>1500</v>
      </c>
      <c r="J30" s="189">
        <v>175</v>
      </c>
      <c r="K30" s="179">
        <v>66</v>
      </c>
      <c r="L30" s="179">
        <v>1786</v>
      </c>
      <c r="M30" s="222">
        <v>519</v>
      </c>
    </row>
    <row r="31" spans="1:13" x14ac:dyDescent="0.2">
      <c r="A31" s="910"/>
      <c r="B31" s="41">
        <v>1</v>
      </c>
      <c r="C31" s="42">
        <v>1</v>
      </c>
      <c r="D31" s="42">
        <v>1</v>
      </c>
      <c r="E31" s="43">
        <v>0.60499999999999998</v>
      </c>
      <c r="F31" s="39">
        <v>0.79276000000000002</v>
      </c>
      <c r="G31" s="39">
        <v>0.71299000000000001</v>
      </c>
      <c r="H31" s="43">
        <v>6.5000000000000002E-2</v>
      </c>
      <c r="I31" s="39">
        <v>9.4600000000000004E-2</v>
      </c>
      <c r="J31" s="39">
        <v>7.2370000000000004E-2</v>
      </c>
      <c r="K31" s="43">
        <v>0.33</v>
      </c>
      <c r="L31" s="39">
        <v>0.11264</v>
      </c>
      <c r="M31" s="47">
        <v>0.21464</v>
      </c>
    </row>
    <row r="32" spans="1:13" x14ac:dyDescent="0.2">
      <c r="A32" s="910" t="s">
        <v>74</v>
      </c>
      <c r="B32" s="179">
        <v>189</v>
      </c>
      <c r="C32" s="179">
        <v>18859</v>
      </c>
      <c r="D32" s="189">
        <v>2626</v>
      </c>
      <c r="E32" s="179">
        <v>134</v>
      </c>
      <c r="F32" s="179">
        <v>14445</v>
      </c>
      <c r="G32" s="189">
        <v>2204</v>
      </c>
      <c r="H32" s="179">
        <v>1</v>
      </c>
      <c r="I32" s="179">
        <v>100</v>
      </c>
      <c r="J32" s="189">
        <v>12</v>
      </c>
      <c r="K32" s="179">
        <v>54</v>
      </c>
      <c r="L32" s="179">
        <v>4314</v>
      </c>
      <c r="M32" s="222">
        <v>410</v>
      </c>
    </row>
    <row r="33" spans="1:13" x14ac:dyDescent="0.2">
      <c r="A33" s="910"/>
      <c r="B33" s="41">
        <v>1</v>
      </c>
      <c r="C33" s="42">
        <v>1</v>
      </c>
      <c r="D33" s="42">
        <v>1</v>
      </c>
      <c r="E33" s="43">
        <v>0.70899000000000001</v>
      </c>
      <c r="F33" s="39">
        <v>0.76595000000000002</v>
      </c>
      <c r="G33" s="39">
        <v>0.83930000000000005</v>
      </c>
      <c r="H33" s="43">
        <v>5.2900000000000004E-3</v>
      </c>
      <c r="I33" s="39">
        <v>5.3E-3</v>
      </c>
      <c r="J33" s="39">
        <v>4.5700000000000003E-3</v>
      </c>
      <c r="K33" s="43">
        <v>0.28571000000000002</v>
      </c>
      <c r="L33" s="39">
        <v>0.22875000000000001</v>
      </c>
      <c r="M33" s="47">
        <v>0.15612999999999999</v>
      </c>
    </row>
    <row r="34" spans="1:13" x14ac:dyDescent="0.2">
      <c r="A34" s="910" t="s">
        <v>75</v>
      </c>
      <c r="B34" s="179">
        <v>596</v>
      </c>
      <c r="C34" s="179">
        <v>50061</v>
      </c>
      <c r="D34" s="189">
        <v>6492</v>
      </c>
      <c r="E34" s="179">
        <v>306</v>
      </c>
      <c r="F34" s="179">
        <v>32215</v>
      </c>
      <c r="G34" s="189">
        <v>4348</v>
      </c>
      <c r="H34" s="179">
        <v>81</v>
      </c>
      <c r="I34" s="179">
        <v>10917</v>
      </c>
      <c r="J34" s="189">
        <v>962</v>
      </c>
      <c r="K34" s="179">
        <v>209</v>
      </c>
      <c r="L34" s="179">
        <v>6929</v>
      </c>
      <c r="M34" s="222">
        <v>1182</v>
      </c>
    </row>
    <row r="35" spans="1:13" x14ac:dyDescent="0.2">
      <c r="A35" s="910"/>
      <c r="B35" s="41">
        <v>1</v>
      </c>
      <c r="C35" s="42">
        <v>1</v>
      </c>
      <c r="D35" s="42">
        <v>1</v>
      </c>
      <c r="E35" s="43">
        <v>0.51341999999999999</v>
      </c>
      <c r="F35" s="39">
        <v>0.64351000000000003</v>
      </c>
      <c r="G35" s="39">
        <v>0.66974999999999996</v>
      </c>
      <c r="H35" s="43">
        <v>0.13591</v>
      </c>
      <c r="I35" s="39">
        <v>0.21807000000000001</v>
      </c>
      <c r="J35" s="39">
        <v>0.14818000000000001</v>
      </c>
      <c r="K35" s="43">
        <v>0.35066999999999998</v>
      </c>
      <c r="L35" s="39">
        <v>0.13841000000000001</v>
      </c>
      <c r="M35" s="47">
        <v>0.18207000000000001</v>
      </c>
    </row>
    <row r="36" spans="1:13" x14ac:dyDescent="0.2">
      <c r="A36" s="932" t="s">
        <v>76</v>
      </c>
      <c r="B36" s="179">
        <v>179</v>
      </c>
      <c r="C36" s="179">
        <v>11489</v>
      </c>
      <c r="D36" s="189">
        <v>1773</v>
      </c>
      <c r="E36" s="179">
        <v>55</v>
      </c>
      <c r="F36" s="179">
        <v>5288</v>
      </c>
      <c r="G36" s="189">
        <v>899</v>
      </c>
      <c r="H36" s="179">
        <v>8</v>
      </c>
      <c r="I36" s="179">
        <v>1963</v>
      </c>
      <c r="J36" s="189">
        <v>132</v>
      </c>
      <c r="K36" s="179">
        <v>116</v>
      </c>
      <c r="L36" s="179">
        <v>4238</v>
      </c>
      <c r="M36" s="222">
        <v>742</v>
      </c>
    </row>
    <row r="37" spans="1:13" x14ac:dyDescent="0.2">
      <c r="A37" s="933"/>
      <c r="B37" s="231">
        <v>1</v>
      </c>
      <c r="C37" s="231">
        <v>1</v>
      </c>
      <c r="D37" s="231">
        <v>1</v>
      </c>
      <c r="E37" s="232">
        <v>0.30725999999999998</v>
      </c>
      <c r="F37" s="233">
        <v>0.46027000000000001</v>
      </c>
      <c r="G37" s="233">
        <v>0.50705</v>
      </c>
      <c r="H37" s="232">
        <v>4.4690000000000001E-2</v>
      </c>
      <c r="I37" s="233">
        <v>0.17086000000000001</v>
      </c>
      <c r="J37" s="233">
        <v>7.4450000000000002E-2</v>
      </c>
      <c r="K37" s="232">
        <v>0.64803999999999995</v>
      </c>
      <c r="L37" s="233">
        <v>0.36886999999999998</v>
      </c>
      <c r="M37" s="243">
        <v>0.41849999999999998</v>
      </c>
    </row>
    <row r="38" spans="1:13" x14ac:dyDescent="0.2">
      <c r="A38" s="930" t="s">
        <v>85</v>
      </c>
      <c r="B38" s="178">
        <v>9058</v>
      </c>
      <c r="C38" s="178">
        <v>842133</v>
      </c>
      <c r="D38" s="235">
        <v>113761</v>
      </c>
      <c r="E38" s="178">
        <v>5882</v>
      </c>
      <c r="F38" s="178">
        <v>613294</v>
      </c>
      <c r="G38" s="235">
        <v>84958</v>
      </c>
      <c r="H38" s="178">
        <v>826</v>
      </c>
      <c r="I38" s="178">
        <v>98884</v>
      </c>
      <c r="J38" s="235">
        <v>10557</v>
      </c>
      <c r="K38" s="178">
        <v>2350</v>
      </c>
      <c r="L38" s="178">
        <v>129955</v>
      </c>
      <c r="M38" s="226">
        <v>18246</v>
      </c>
    </row>
    <row r="39" spans="1:13" ht="13.5" thickBot="1" x14ac:dyDescent="0.25">
      <c r="A39" s="931"/>
      <c r="B39" s="238">
        <v>1</v>
      </c>
      <c r="C39" s="239">
        <v>1</v>
      </c>
      <c r="D39" s="239">
        <v>1</v>
      </c>
      <c r="E39" s="240">
        <v>0.64937</v>
      </c>
      <c r="F39" s="241">
        <v>0.72826000000000002</v>
      </c>
      <c r="G39" s="241">
        <v>0.74680999999999997</v>
      </c>
      <c r="H39" s="240">
        <v>9.1189999999999993E-2</v>
      </c>
      <c r="I39" s="241">
        <v>0.11742</v>
      </c>
      <c r="J39" s="241">
        <v>9.2799999999999994E-2</v>
      </c>
      <c r="K39" s="240">
        <v>0.25944</v>
      </c>
      <c r="L39" s="241">
        <v>0.15432000000000001</v>
      </c>
      <c r="M39" s="244">
        <v>0.16039</v>
      </c>
    </row>
    <row r="40" spans="1:13" s="536" customFormat="1" x14ac:dyDescent="0.2"/>
    <row r="41" spans="1:13" s="534" customFormat="1" ht="11.25" x14ac:dyDescent="0.2">
      <c r="A41" s="534" t="str">
        <f>"Anmerkungen. Datengrundlage: Volkshochschul-Statistik "&amp;Hilfswerte!B1&amp;"; Basis: "&amp;Tabelle1!$C$36&amp;" vhs."</f>
        <v>Anmerkungen. Datengrundlage: Volkshochschul-Statistik 2024; Basis: 821 vhs.</v>
      </c>
    </row>
    <row r="42" spans="1:13" s="536" customFormat="1" x14ac:dyDescent="0.2"/>
    <row r="43" spans="1:13" s="536" customFormat="1" x14ac:dyDescent="0.2">
      <c r="A43" s="534" t="str">
        <f>Tabelle1!$A$41</f>
        <v>Datengrundlage: Deutsches Institut für Erwachsenenbildung DIE (2025). „Basisdaten Volkshochschul-Statistik (seit 2018)“</v>
      </c>
      <c r="I43" s="397"/>
      <c r="J43" s="397"/>
      <c r="K43" s="397"/>
    </row>
    <row r="44" spans="1:13" s="536" customFormat="1" x14ac:dyDescent="0.2">
      <c r="A44" s="534" t="str">
        <f>Tabelle1!$A$42</f>
        <v xml:space="preserve">(ZA6276; Version 2.0.0) [Data set]. GESIS, Köln. </v>
      </c>
      <c r="B44" s="532"/>
      <c r="C44" s="532"/>
      <c r="D44" s="532"/>
      <c r="E44" s="762" t="s">
        <v>473</v>
      </c>
      <c r="F44" s="762"/>
      <c r="G44" s="762"/>
      <c r="H44" s="532"/>
      <c r="I44" s="397"/>
      <c r="J44" s="397"/>
      <c r="K44" s="397"/>
    </row>
    <row r="45" spans="1:13" s="536" customFormat="1" x14ac:dyDescent="0.2">
      <c r="I45" s="397"/>
      <c r="J45" s="397"/>
      <c r="K45" s="397"/>
    </row>
    <row r="46" spans="1:13" s="536" customFormat="1" x14ac:dyDescent="0.2">
      <c r="A46" s="666" t="str">
        <f>Tabelle1!$A$44</f>
        <v>Die Tabellen stehen unter der Lizenz CC BY-SA DEED 4.0.</v>
      </c>
      <c r="I46" s="397"/>
      <c r="J46" s="397"/>
      <c r="K46" s="397"/>
    </row>
  </sheetData>
  <mergeCells count="28">
    <mergeCell ref="E44:G44"/>
    <mergeCell ref="A16:A17"/>
    <mergeCell ref="A30:A31"/>
    <mergeCell ref="A32:A33"/>
    <mergeCell ref="A34:A35"/>
    <mergeCell ref="A36:A37"/>
    <mergeCell ref="A18:A19"/>
    <mergeCell ref="A38:A39"/>
    <mergeCell ref="A28:A29"/>
    <mergeCell ref="A20:A21"/>
    <mergeCell ref="A22:A23"/>
    <mergeCell ref="A24:A25"/>
    <mergeCell ref="A26:A27"/>
    <mergeCell ref="A1:M1"/>
    <mergeCell ref="A2:A5"/>
    <mergeCell ref="B2:D4"/>
    <mergeCell ref="E2:M2"/>
    <mergeCell ref="E3:G3"/>
    <mergeCell ref="H3:J3"/>
    <mergeCell ref="K3:M3"/>
    <mergeCell ref="E4:G4"/>
    <mergeCell ref="H4:J4"/>
    <mergeCell ref="K4:M4"/>
    <mergeCell ref="A8:A9"/>
    <mergeCell ref="A10:A11"/>
    <mergeCell ref="A12:A13"/>
    <mergeCell ref="A14:A15"/>
    <mergeCell ref="A6:A7"/>
  </mergeCells>
  <conditionalFormatting sqref="A7 A9 A11 A13 A15 A17 A19 A21 A23 A25 A27 A29 A31 A33 A35 A37">
    <cfRule type="cellIs" dxfId="339" priority="205" stopIfTrue="1" operator="equal">
      <formula>1</formula>
    </cfRule>
    <cfRule type="cellIs" dxfId="338" priority="206" stopIfTrue="1" operator="lessThan">
      <formula>0.0005</formula>
    </cfRule>
  </conditionalFormatting>
  <conditionalFormatting sqref="A6:M6">
    <cfRule type="cellIs" dxfId="337" priority="184" stopIfTrue="1" operator="equal">
      <formula>0</formula>
    </cfRule>
  </conditionalFormatting>
  <conditionalFormatting sqref="A10:M10">
    <cfRule type="cellIs" dxfId="336" priority="160" stopIfTrue="1" operator="equal">
      <formula>0</formula>
    </cfRule>
  </conditionalFormatting>
  <conditionalFormatting sqref="A12:M12">
    <cfRule type="cellIs" dxfId="335" priority="157" stopIfTrue="1" operator="equal">
      <formula>0</formula>
    </cfRule>
  </conditionalFormatting>
  <conditionalFormatting sqref="A14:M14">
    <cfRule type="cellIs" dxfId="334" priority="136" stopIfTrue="1" operator="equal">
      <formula>0</formula>
    </cfRule>
  </conditionalFormatting>
  <conditionalFormatting sqref="A16:M16">
    <cfRule type="cellIs" dxfId="333" priority="133" stopIfTrue="1" operator="equal">
      <formula>0</formula>
    </cfRule>
  </conditionalFormatting>
  <conditionalFormatting sqref="A18:M18">
    <cfRule type="cellIs" dxfId="332" priority="112" stopIfTrue="1" operator="equal">
      <formula>0</formula>
    </cfRule>
  </conditionalFormatting>
  <conditionalFormatting sqref="A20:M20">
    <cfRule type="cellIs" dxfId="331" priority="109" stopIfTrue="1" operator="equal">
      <formula>0</formula>
    </cfRule>
  </conditionalFormatting>
  <conditionalFormatting sqref="A22:M22">
    <cfRule type="cellIs" dxfId="330" priority="88" stopIfTrue="1" operator="equal">
      <formula>0</formula>
    </cfRule>
  </conditionalFormatting>
  <conditionalFormatting sqref="A24:M24">
    <cfRule type="cellIs" dxfId="329" priority="85" stopIfTrue="1" operator="equal">
      <formula>0</formula>
    </cfRule>
  </conditionalFormatting>
  <conditionalFormatting sqref="A26:M26">
    <cfRule type="cellIs" dxfId="328" priority="64" stopIfTrue="1" operator="equal">
      <formula>0</formula>
    </cfRule>
  </conditionalFormatting>
  <conditionalFormatting sqref="A28:M28">
    <cfRule type="cellIs" dxfId="327" priority="61" stopIfTrue="1" operator="equal">
      <formula>0</formula>
    </cfRule>
  </conditionalFormatting>
  <conditionalFormatting sqref="A30:M30">
    <cfRule type="cellIs" dxfId="326" priority="40" stopIfTrue="1" operator="equal">
      <formula>0</formula>
    </cfRule>
  </conditionalFormatting>
  <conditionalFormatting sqref="A32:M32">
    <cfRule type="cellIs" dxfId="325" priority="37" stopIfTrue="1" operator="equal">
      <formula>0</formula>
    </cfRule>
  </conditionalFormatting>
  <conditionalFormatting sqref="A34:M34">
    <cfRule type="cellIs" dxfId="324" priority="16" stopIfTrue="1" operator="equal">
      <formula>0</formula>
    </cfRule>
  </conditionalFormatting>
  <conditionalFormatting sqref="A36:M36">
    <cfRule type="cellIs" dxfId="323" priority="13" stopIfTrue="1" operator="equal">
      <formula>0</formula>
    </cfRule>
  </conditionalFormatting>
  <conditionalFormatting sqref="B8:M8">
    <cfRule type="cellIs" dxfId="322" priority="181" stopIfTrue="1" operator="equal">
      <formula>0</formula>
    </cfRule>
  </conditionalFormatting>
  <conditionalFormatting sqref="B38:M38">
    <cfRule type="cellIs" dxfId="321" priority="1" stopIfTrue="1" operator="equal">
      <formula>0</formula>
    </cfRule>
  </conditionalFormatting>
  <hyperlinks>
    <hyperlink ref="A46" r:id="rId1" display="Publikation und Tabellen stehen unter der Lizenz CC BY-SA DEED 4.0." xr:uid="{DFAFA3A4-C2D6-4616-A7B5-63DD2059791B}"/>
    <hyperlink ref="E44" r:id="rId2" xr:uid="{3F593E0E-45AE-49CF-94AE-68790DE035B1}"/>
    <hyperlink ref="E44:G44" r:id="rId3" display="http://dx.doi.org/10.4232/1.14582 " xr:uid="{3DE4EA27-7765-4D40-B16A-5658D49326D2}"/>
  </hyperlinks>
  <pageMargins left="0.7" right="0.7" top="0.78740157499999996" bottom="0.78740157499999996" header="0.3" footer="0.3"/>
  <pageSetup paperSize="9" scale="66" orientation="portrait" r:id="rId4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9091FA-60DB-4A9B-933C-6DAFA2C060B0}">
  <sheetPr>
    <pageSetUpPr fitToPage="1"/>
  </sheetPr>
  <dimension ref="A1:K28"/>
  <sheetViews>
    <sheetView view="pageBreakPreview" zoomScaleNormal="100" zoomScaleSheetLayoutView="100" workbookViewId="0">
      <selection sqref="A1:I1"/>
    </sheetView>
  </sheetViews>
  <sheetFormatPr baseColWidth="10" defaultRowHeight="12.75" x14ac:dyDescent="0.2"/>
  <cols>
    <col min="1" max="1" width="19.42578125" style="9" customWidth="1"/>
    <col min="2" max="2" width="10.42578125" style="9" customWidth="1"/>
    <col min="3" max="4" width="7.5703125" style="9" customWidth="1"/>
    <col min="5" max="6" width="8.85546875" style="9" customWidth="1"/>
    <col min="7" max="7" width="11.85546875" style="9" customWidth="1"/>
    <col min="8" max="9" width="11.42578125" style="9" customWidth="1"/>
    <col min="10" max="10" width="3.7109375" style="532" customWidth="1"/>
    <col min="11" max="16384" width="11.42578125" style="9"/>
  </cols>
  <sheetData>
    <row r="1" spans="1:11" ht="39" customHeight="1" thickBot="1" x14ac:dyDescent="0.25">
      <c r="A1" s="765" t="str">
        <f>"Tabelle 10: Zeitorganisation von Kursen nach Programmbereichen " &amp;Hilfswerte!B1</f>
        <v>Tabelle 10: Zeitorganisation von Kursen nach Programmbereichen 2024</v>
      </c>
      <c r="B1" s="765"/>
      <c r="C1" s="765"/>
      <c r="D1" s="765"/>
      <c r="E1" s="765"/>
      <c r="F1" s="765"/>
      <c r="G1" s="765"/>
      <c r="H1" s="765"/>
      <c r="I1" s="765"/>
      <c r="J1" s="610"/>
    </row>
    <row r="2" spans="1:11" ht="14.25" customHeight="1" x14ac:dyDescent="0.2">
      <c r="A2" s="934" t="s">
        <v>255</v>
      </c>
      <c r="B2" s="936" t="s">
        <v>24</v>
      </c>
      <c r="C2" s="938" t="s">
        <v>256</v>
      </c>
      <c r="D2" s="939">
        <v>0</v>
      </c>
      <c r="E2" s="940" t="s">
        <v>257</v>
      </c>
      <c r="F2" s="938">
        <v>0</v>
      </c>
      <c r="G2" s="941" t="s">
        <v>334</v>
      </c>
      <c r="H2" s="943" t="s">
        <v>365</v>
      </c>
      <c r="I2" s="945" t="s">
        <v>335</v>
      </c>
    </row>
    <row r="3" spans="1:11" ht="32.25" customHeight="1" x14ac:dyDescent="0.2">
      <c r="A3" s="935"/>
      <c r="B3" s="937">
        <v>0</v>
      </c>
      <c r="C3" s="693" t="s">
        <v>435</v>
      </c>
      <c r="D3" s="694" t="s">
        <v>258</v>
      </c>
      <c r="E3" s="694" t="s">
        <v>259</v>
      </c>
      <c r="F3" s="694" t="s">
        <v>258</v>
      </c>
      <c r="G3" s="942">
        <v>0</v>
      </c>
      <c r="H3" s="944">
        <v>0</v>
      </c>
      <c r="I3" s="946">
        <v>0</v>
      </c>
    </row>
    <row r="4" spans="1:11" ht="28.5" customHeight="1" x14ac:dyDescent="0.2">
      <c r="A4" s="930" t="s">
        <v>89</v>
      </c>
      <c r="B4" s="262">
        <v>34289</v>
      </c>
      <c r="C4" s="263">
        <v>5385</v>
      </c>
      <c r="D4" s="263">
        <v>10653</v>
      </c>
      <c r="E4" s="263">
        <v>571</v>
      </c>
      <c r="F4" s="263">
        <v>1681</v>
      </c>
      <c r="G4" s="263">
        <v>13017</v>
      </c>
      <c r="H4" s="263">
        <v>1923</v>
      </c>
      <c r="I4" s="264">
        <v>1059</v>
      </c>
    </row>
    <row r="5" spans="1:11" ht="28.5" customHeight="1" x14ac:dyDescent="0.2">
      <c r="A5" s="948"/>
      <c r="B5" s="265">
        <v>1</v>
      </c>
      <c r="C5" s="443">
        <v>0.15705</v>
      </c>
      <c r="D5" s="443">
        <v>0.31068000000000001</v>
      </c>
      <c r="E5" s="443">
        <v>1.6650000000000002E-2</v>
      </c>
      <c r="F5" s="443">
        <v>4.9020000000000001E-2</v>
      </c>
      <c r="G5" s="443">
        <v>0.37963000000000002</v>
      </c>
      <c r="H5" s="443">
        <v>5.6079999999999998E-2</v>
      </c>
      <c r="I5" s="444">
        <v>3.0880000000000001E-2</v>
      </c>
      <c r="K5" s="51"/>
    </row>
    <row r="6" spans="1:11" ht="28.5" customHeight="1" x14ac:dyDescent="0.2">
      <c r="A6" s="947" t="s">
        <v>113</v>
      </c>
      <c r="B6" s="266">
        <v>80059</v>
      </c>
      <c r="C6" s="267">
        <v>26265</v>
      </c>
      <c r="D6" s="267">
        <v>24661</v>
      </c>
      <c r="E6" s="267">
        <v>2209</v>
      </c>
      <c r="F6" s="267">
        <v>3238</v>
      </c>
      <c r="G6" s="267">
        <v>12817</v>
      </c>
      <c r="H6" s="267">
        <v>9410</v>
      </c>
      <c r="I6" s="268">
        <v>1459</v>
      </c>
    </row>
    <row r="7" spans="1:11" ht="28.5" customHeight="1" x14ac:dyDescent="0.2">
      <c r="A7" s="948"/>
      <c r="B7" s="265">
        <v>1</v>
      </c>
      <c r="C7" s="443">
        <v>0.32806999999999997</v>
      </c>
      <c r="D7" s="443">
        <v>0.30803999999999998</v>
      </c>
      <c r="E7" s="443">
        <v>2.759E-2</v>
      </c>
      <c r="F7" s="443">
        <v>4.045E-2</v>
      </c>
      <c r="G7" s="443">
        <v>0.16009000000000001</v>
      </c>
      <c r="H7" s="443">
        <v>0.11754000000000001</v>
      </c>
      <c r="I7" s="444">
        <v>1.822E-2</v>
      </c>
    </row>
    <row r="8" spans="1:11" ht="28.5" customHeight="1" x14ac:dyDescent="0.2">
      <c r="A8" s="947" t="s">
        <v>19</v>
      </c>
      <c r="B8" s="266">
        <v>164183</v>
      </c>
      <c r="C8" s="267">
        <v>72629</v>
      </c>
      <c r="D8" s="267">
        <v>61127</v>
      </c>
      <c r="E8" s="267">
        <v>3731</v>
      </c>
      <c r="F8" s="267">
        <v>3313</v>
      </c>
      <c r="G8" s="267">
        <v>18979</v>
      </c>
      <c r="H8" s="267">
        <v>3020</v>
      </c>
      <c r="I8" s="268">
        <v>1384</v>
      </c>
    </row>
    <row r="9" spans="1:11" ht="28.5" customHeight="1" x14ac:dyDescent="0.2">
      <c r="A9" s="948"/>
      <c r="B9" s="265">
        <v>1</v>
      </c>
      <c r="C9" s="443">
        <v>0.44236999999999999</v>
      </c>
      <c r="D9" s="443">
        <v>0.37230999999999997</v>
      </c>
      <c r="E9" s="443">
        <v>2.2720000000000001E-2</v>
      </c>
      <c r="F9" s="443">
        <v>2.018E-2</v>
      </c>
      <c r="G9" s="443">
        <v>0.11559999999999999</v>
      </c>
      <c r="H9" s="443">
        <v>1.839E-2</v>
      </c>
      <c r="I9" s="444">
        <v>8.43E-3</v>
      </c>
    </row>
    <row r="10" spans="1:11" ht="28.5" customHeight="1" x14ac:dyDescent="0.2">
      <c r="A10" s="947" t="s">
        <v>20</v>
      </c>
      <c r="B10" s="266">
        <v>162331</v>
      </c>
      <c r="C10" s="267">
        <v>53486</v>
      </c>
      <c r="D10" s="267">
        <v>42425</v>
      </c>
      <c r="E10" s="267">
        <v>8695</v>
      </c>
      <c r="F10" s="267">
        <v>50991</v>
      </c>
      <c r="G10" s="267">
        <v>1729</v>
      </c>
      <c r="H10" s="267">
        <v>1807</v>
      </c>
      <c r="I10" s="268">
        <v>3198</v>
      </c>
    </row>
    <row r="11" spans="1:11" ht="28.5" customHeight="1" x14ac:dyDescent="0.2">
      <c r="A11" s="948"/>
      <c r="B11" s="265">
        <v>1</v>
      </c>
      <c r="C11" s="443">
        <v>0.32949000000000001</v>
      </c>
      <c r="D11" s="443">
        <v>0.26135000000000003</v>
      </c>
      <c r="E11" s="443">
        <v>5.3560000000000003E-2</v>
      </c>
      <c r="F11" s="443">
        <v>0.31412000000000001</v>
      </c>
      <c r="G11" s="443">
        <v>1.065E-2</v>
      </c>
      <c r="H11" s="443">
        <v>1.1129999999999999E-2</v>
      </c>
      <c r="I11" s="444">
        <v>1.9699999999999999E-2</v>
      </c>
    </row>
    <row r="12" spans="1:11" ht="28.5" customHeight="1" x14ac:dyDescent="0.2">
      <c r="A12" s="947" t="s">
        <v>349</v>
      </c>
      <c r="B12" s="266">
        <v>32650</v>
      </c>
      <c r="C12" s="267">
        <v>4414</v>
      </c>
      <c r="D12" s="267">
        <v>8756</v>
      </c>
      <c r="E12" s="267">
        <v>2372</v>
      </c>
      <c r="F12" s="267">
        <v>4256</v>
      </c>
      <c r="G12" s="267">
        <v>7421</v>
      </c>
      <c r="H12" s="267">
        <v>2752</v>
      </c>
      <c r="I12" s="268">
        <v>2679</v>
      </c>
    </row>
    <row r="13" spans="1:11" ht="28.5" customHeight="1" x14ac:dyDescent="0.2">
      <c r="A13" s="948"/>
      <c r="B13" s="265">
        <v>1</v>
      </c>
      <c r="C13" s="443">
        <v>0.13519</v>
      </c>
      <c r="D13" s="443">
        <v>0.26817999999999997</v>
      </c>
      <c r="E13" s="443">
        <v>7.2650000000000006E-2</v>
      </c>
      <c r="F13" s="443">
        <v>0.13034999999999999</v>
      </c>
      <c r="G13" s="443">
        <v>0.22728999999999999</v>
      </c>
      <c r="H13" s="443">
        <v>8.4290000000000004E-2</v>
      </c>
      <c r="I13" s="444">
        <v>8.2049999999999998E-2</v>
      </c>
    </row>
    <row r="14" spans="1:11" ht="28.5" customHeight="1" x14ac:dyDescent="0.2">
      <c r="A14" s="947" t="s">
        <v>359</v>
      </c>
      <c r="B14" s="266">
        <v>4868</v>
      </c>
      <c r="C14" s="267">
        <v>144</v>
      </c>
      <c r="D14" s="267">
        <v>2119</v>
      </c>
      <c r="E14" s="267">
        <v>314</v>
      </c>
      <c r="F14" s="267">
        <v>1846</v>
      </c>
      <c r="G14" s="267">
        <v>79</v>
      </c>
      <c r="H14" s="267">
        <v>33</v>
      </c>
      <c r="I14" s="268">
        <v>333</v>
      </c>
    </row>
    <row r="15" spans="1:11" ht="28.5" customHeight="1" x14ac:dyDescent="0.2">
      <c r="A15" s="948"/>
      <c r="B15" s="265">
        <v>1</v>
      </c>
      <c r="C15" s="443">
        <v>2.9579999999999999E-2</v>
      </c>
      <c r="D15" s="443">
        <v>0.43529000000000001</v>
      </c>
      <c r="E15" s="443">
        <v>6.4500000000000002E-2</v>
      </c>
      <c r="F15" s="443">
        <v>0.37920999999999999</v>
      </c>
      <c r="G15" s="443">
        <v>1.6230000000000001E-2</v>
      </c>
      <c r="H15" s="443">
        <v>6.7799999999999996E-3</v>
      </c>
      <c r="I15" s="444">
        <v>6.8409999999999999E-2</v>
      </c>
    </row>
    <row r="16" spans="1:11" ht="28.5" customHeight="1" x14ac:dyDescent="0.2">
      <c r="A16" s="947" t="s">
        <v>39</v>
      </c>
      <c r="B16" s="269">
        <v>6006</v>
      </c>
      <c r="C16" s="270">
        <v>507</v>
      </c>
      <c r="D16" s="270">
        <v>2948</v>
      </c>
      <c r="E16" s="270">
        <v>216</v>
      </c>
      <c r="F16" s="270">
        <v>1715</v>
      </c>
      <c r="G16" s="270">
        <v>397</v>
      </c>
      <c r="H16" s="270">
        <v>91</v>
      </c>
      <c r="I16" s="271">
        <v>132</v>
      </c>
    </row>
    <row r="17" spans="1:11" ht="28.5" customHeight="1" x14ac:dyDescent="0.2">
      <c r="A17" s="933"/>
      <c r="B17" s="272">
        <v>1</v>
      </c>
      <c r="C17" s="445">
        <v>8.4419999999999995E-2</v>
      </c>
      <c r="D17" s="445">
        <v>0.49084</v>
      </c>
      <c r="E17" s="445">
        <v>3.5959999999999999E-2</v>
      </c>
      <c r="F17" s="445">
        <v>0.28555000000000003</v>
      </c>
      <c r="G17" s="445">
        <v>6.6100000000000006E-2</v>
      </c>
      <c r="H17" s="445">
        <v>1.515E-2</v>
      </c>
      <c r="I17" s="446">
        <v>2.198E-2</v>
      </c>
    </row>
    <row r="18" spans="1:11" ht="28.5" customHeight="1" x14ac:dyDescent="0.2">
      <c r="A18" s="930" t="s">
        <v>384</v>
      </c>
      <c r="B18" s="274">
        <v>484386</v>
      </c>
      <c r="C18" s="275">
        <v>162830</v>
      </c>
      <c r="D18" s="275">
        <v>152689</v>
      </c>
      <c r="E18" s="275">
        <v>18108</v>
      </c>
      <c r="F18" s="275">
        <v>67040</v>
      </c>
      <c r="G18" s="275">
        <v>54439</v>
      </c>
      <c r="H18" s="275">
        <v>19036</v>
      </c>
      <c r="I18" s="276">
        <v>10244</v>
      </c>
    </row>
    <row r="19" spans="1:11" ht="28.5" customHeight="1" thickBot="1" x14ac:dyDescent="0.25">
      <c r="A19" s="931"/>
      <c r="B19" s="273">
        <v>1</v>
      </c>
      <c r="C19" s="447">
        <v>0.33616000000000001</v>
      </c>
      <c r="D19" s="447">
        <v>0.31522</v>
      </c>
      <c r="E19" s="447">
        <v>3.7379999999999997E-2</v>
      </c>
      <c r="F19" s="447">
        <v>0.1384</v>
      </c>
      <c r="G19" s="447">
        <v>0.11239</v>
      </c>
      <c r="H19" s="447">
        <v>3.9300000000000002E-2</v>
      </c>
      <c r="I19" s="448">
        <v>2.1149999999999999E-2</v>
      </c>
    </row>
    <row r="20" spans="1:11" s="532" customFormat="1" x14ac:dyDescent="0.2"/>
    <row r="21" spans="1:11" s="534" customFormat="1" ht="11.25" x14ac:dyDescent="0.2">
      <c r="A21" s="534" t="str">
        <f>"Anmerkungen. Datengrundlage: Volkshochschul-Statistik "&amp;Hilfswerte!B1&amp;"; Basis: "&amp;Tabelle1!$C$36&amp;" vhs."</f>
        <v>Anmerkungen. Datengrundlage: Volkshochschul-Statistik 2024; Basis: 821 vhs.</v>
      </c>
    </row>
    <row r="22" spans="1:11" s="534" customFormat="1" ht="11.25" x14ac:dyDescent="0.2">
      <c r="A22" s="534" t="s">
        <v>406</v>
      </c>
    </row>
    <row r="23" spans="1:11" s="532" customFormat="1" x14ac:dyDescent="0.2"/>
    <row r="24" spans="1:11" s="532" customFormat="1" x14ac:dyDescent="0.2">
      <c r="A24" s="534" t="str">
        <f>Tabelle1!$A$41</f>
        <v>Datengrundlage: Deutsches Institut für Erwachsenenbildung DIE (2025). „Basisdaten Volkshochschul-Statistik (seit 2018)“</v>
      </c>
      <c r="B24" s="536"/>
      <c r="C24" s="536"/>
      <c r="D24" s="536"/>
      <c r="E24" s="536"/>
      <c r="F24" s="536"/>
      <c r="G24" s="536"/>
      <c r="H24" s="536"/>
      <c r="I24" s="397"/>
      <c r="J24" s="397"/>
      <c r="K24" s="397"/>
    </row>
    <row r="25" spans="1:11" s="532" customFormat="1" x14ac:dyDescent="0.2">
      <c r="A25" s="534" t="str">
        <f>Tabelle1!$A$42</f>
        <v xml:space="preserve">(ZA6276; Version 2.0.0) [Data set]. GESIS, Köln. </v>
      </c>
      <c r="E25" s="762" t="s">
        <v>473</v>
      </c>
      <c r="F25" s="762"/>
      <c r="G25" s="762"/>
      <c r="I25" s="397"/>
      <c r="J25" s="397"/>
      <c r="K25" s="397"/>
    </row>
    <row r="26" spans="1:11" s="532" customFormat="1" x14ac:dyDescent="0.2">
      <c r="A26" s="536"/>
      <c r="B26" s="536"/>
      <c r="C26" s="536"/>
      <c r="D26" s="536"/>
      <c r="E26" s="536"/>
      <c r="F26" s="536"/>
      <c r="G26" s="536"/>
      <c r="H26" s="536"/>
      <c r="I26" s="397"/>
      <c r="J26" s="397"/>
      <c r="K26" s="397"/>
    </row>
    <row r="27" spans="1:11" s="532" customFormat="1" x14ac:dyDescent="0.2">
      <c r="A27" s="666" t="str">
        <f>Tabelle1!$A$44</f>
        <v>Die Tabellen stehen unter der Lizenz CC BY-SA DEED 4.0.</v>
      </c>
      <c r="B27" s="536"/>
      <c r="C27" s="536"/>
      <c r="D27" s="536"/>
      <c r="E27" s="536"/>
      <c r="F27" s="536"/>
      <c r="G27" s="536"/>
      <c r="H27" s="536"/>
      <c r="I27" s="397"/>
      <c r="J27" s="397"/>
      <c r="K27" s="397"/>
    </row>
    <row r="28" spans="1:11" s="532" customFormat="1" x14ac:dyDescent="0.2"/>
  </sheetData>
  <mergeCells count="17">
    <mergeCell ref="E25:G25"/>
    <mergeCell ref="A16:A17"/>
    <mergeCell ref="A18:A19"/>
    <mergeCell ref="A4:A5"/>
    <mergeCell ref="A6:A7"/>
    <mergeCell ref="A8:A9"/>
    <mergeCell ref="A10:A11"/>
    <mergeCell ref="A12:A13"/>
    <mergeCell ref="A14:A15"/>
    <mergeCell ref="A1:I1"/>
    <mergeCell ref="A2:A3"/>
    <mergeCell ref="B2:B3"/>
    <mergeCell ref="C2:D2"/>
    <mergeCell ref="E2:F2"/>
    <mergeCell ref="G2:G3"/>
    <mergeCell ref="H2:H3"/>
    <mergeCell ref="I2:I3"/>
  </mergeCells>
  <conditionalFormatting sqref="A4:I4 A6:I6 A16:I16">
    <cfRule type="cellIs" dxfId="320" priority="15" stopIfTrue="1" operator="equal">
      <formula>0</formula>
    </cfRule>
  </conditionalFormatting>
  <conditionalFormatting sqref="A5:I5 A7:I7 A17:I17">
    <cfRule type="cellIs" dxfId="319" priority="13" stopIfTrue="1" operator="equal">
      <formula>1</formula>
    </cfRule>
    <cfRule type="cellIs" dxfId="318" priority="14" stopIfTrue="1" operator="lessThan">
      <formula>0.0005</formula>
    </cfRule>
  </conditionalFormatting>
  <conditionalFormatting sqref="A8:I8">
    <cfRule type="cellIs" dxfId="317" priority="12" stopIfTrue="1" operator="equal">
      <formula>0</formula>
    </cfRule>
  </conditionalFormatting>
  <conditionalFormatting sqref="A9:I9">
    <cfRule type="cellIs" dxfId="316" priority="10" stopIfTrue="1" operator="equal">
      <formula>1</formula>
    </cfRule>
    <cfRule type="cellIs" dxfId="315" priority="11" stopIfTrue="1" operator="lessThan">
      <formula>0.0005</formula>
    </cfRule>
  </conditionalFormatting>
  <conditionalFormatting sqref="A10:I10">
    <cfRule type="cellIs" dxfId="314" priority="9" stopIfTrue="1" operator="equal">
      <formula>0</formula>
    </cfRule>
  </conditionalFormatting>
  <conditionalFormatting sqref="A11:I11">
    <cfRule type="cellIs" dxfId="313" priority="7" stopIfTrue="1" operator="equal">
      <formula>1</formula>
    </cfRule>
    <cfRule type="cellIs" dxfId="312" priority="8" stopIfTrue="1" operator="lessThan">
      <formula>0.0005</formula>
    </cfRule>
  </conditionalFormatting>
  <conditionalFormatting sqref="A12:I12">
    <cfRule type="cellIs" dxfId="311" priority="6" stopIfTrue="1" operator="equal">
      <formula>0</formula>
    </cfRule>
  </conditionalFormatting>
  <conditionalFormatting sqref="A13:I13">
    <cfRule type="cellIs" dxfId="310" priority="4" stopIfTrue="1" operator="equal">
      <formula>1</formula>
    </cfRule>
    <cfRule type="cellIs" dxfId="309" priority="5" stopIfTrue="1" operator="lessThan">
      <formula>0.0005</formula>
    </cfRule>
  </conditionalFormatting>
  <conditionalFormatting sqref="A14:I14">
    <cfRule type="cellIs" dxfId="308" priority="3" stopIfTrue="1" operator="equal">
      <formula>0</formula>
    </cfRule>
  </conditionalFormatting>
  <conditionalFormatting sqref="A15:I15">
    <cfRule type="cellIs" dxfId="307" priority="1" stopIfTrue="1" operator="equal">
      <formula>1</formula>
    </cfRule>
    <cfRule type="cellIs" dxfId="306" priority="2" stopIfTrue="1" operator="lessThan">
      <formula>0.0005</formula>
    </cfRule>
  </conditionalFormatting>
  <conditionalFormatting sqref="K5 M5:IV5 K7:IV7 K9:IV9 K11:IV11 K13:IV13 K15:IV15 K17:IV17">
    <cfRule type="cellIs" dxfId="305" priority="31" stopIfTrue="1" operator="equal">
      <formula>1</formula>
    </cfRule>
    <cfRule type="cellIs" dxfId="304" priority="32" stopIfTrue="1" operator="lessThan">
      <formula>0.0005</formula>
    </cfRule>
  </conditionalFormatting>
  <conditionalFormatting sqref="K4:IV4 K6:IV6 K8:IV8 K10:IV10 K12:IV12 K14:IV14 K16:IV16">
    <cfRule type="cellIs" dxfId="303" priority="33" stopIfTrue="1" operator="equal">
      <formula>0</formula>
    </cfRule>
  </conditionalFormatting>
  <hyperlinks>
    <hyperlink ref="A27" r:id="rId1" display="Publikation und Tabellen stehen unter der Lizenz CC BY-SA DEED 4.0." xr:uid="{24138839-73C8-4420-A207-5DE35124BB92}"/>
    <hyperlink ref="E25" r:id="rId2" xr:uid="{DD902D8A-7DEE-4F94-9120-395C2F7B0F4E}"/>
    <hyperlink ref="E25:G25" r:id="rId3" display="http://dx.doi.org/10.4232/1.14582 " xr:uid="{F8F4C6E6-1D3F-4726-9799-C7C72E890FFB}"/>
  </hyperlinks>
  <pageMargins left="0.78740157480314965" right="0.78740157480314965" top="0.98425196850393704" bottom="0.98425196850393704" header="0.51181102362204722" footer="0.51181102362204722"/>
  <pageSetup paperSize="9" scale="86" orientation="portrait" r:id="rId4"/>
  <headerFooter scaleWithDoc="0" alignWithMargins="0"/>
  <legacyDrawingHF r:id="rId5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344079-91FF-4AE0-AEE3-E75E135F9323}">
  <dimension ref="A1:AQ45"/>
  <sheetViews>
    <sheetView view="pageBreakPreview" zoomScaleNormal="100" zoomScaleSheetLayoutView="100" workbookViewId="0">
      <selection sqref="A1:O1"/>
    </sheetView>
  </sheetViews>
  <sheetFormatPr baseColWidth="10" defaultRowHeight="12.75" x14ac:dyDescent="0.2"/>
  <cols>
    <col min="1" max="1" width="17.28515625" style="9" customWidth="1"/>
    <col min="2" max="2" width="6.140625" style="9" customWidth="1"/>
    <col min="3" max="3" width="8.140625" style="9" customWidth="1"/>
    <col min="4" max="4" width="6.28515625" style="9" customWidth="1"/>
    <col min="5" max="5" width="5.85546875" style="9" customWidth="1"/>
    <col min="6" max="7" width="7" style="9" customWidth="1"/>
    <col min="8" max="8" width="5.85546875" style="9" customWidth="1"/>
    <col min="9" max="10" width="7" style="9" customWidth="1"/>
    <col min="11" max="11" width="5.85546875" style="9" customWidth="1"/>
    <col min="12" max="13" width="7" style="9" customWidth="1"/>
    <col min="14" max="14" width="5.85546875" style="9" customWidth="1"/>
    <col min="15" max="15" width="7.5703125" style="9" customWidth="1"/>
    <col min="16" max="16" width="7" style="9" customWidth="1"/>
    <col min="17" max="17" width="6.7109375" style="9" customWidth="1"/>
    <col min="18" max="18" width="7" style="9" customWidth="1"/>
    <col min="19" max="19" width="7.5703125" style="9" customWidth="1"/>
    <col min="20" max="20" width="5.85546875" style="9" customWidth="1"/>
    <col min="21" max="21" width="7" style="9" customWidth="1"/>
    <col min="22" max="22" width="7.42578125" style="9" customWidth="1"/>
    <col min="23" max="23" width="6.7109375" style="9" customWidth="1"/>
    <col min="24" max="24" width="7" style="9" customWidth="1"/>
    <col min="25" max="25" width="7.42578125" style="9" customWidth="1"/>
    <col min="26" max="26" width="6.7109375" style="9" customWidth="1"/>
    <col min="27" max="27" width="7" style="9" customWidth="1"/>
    <col min="28" max="28" width="7.42578125" style="9" customWidth="1"/>
    <col min="29" max="29" width="5.85546875" style="9" customWidth="1"/>
    <col min="30" max="31" width="7" style="9" customWidth="1"/>
    <col min="32" max="32" width="5.85546875" style="9" customWidth="1"/>
    <col min="33" max="34" width="7" style="9" customWidth="1"/>
    <col min="35" max="35" width="5.85546875" style="9" customWidth="1"/>
    <col min="36" max="37" width="7" style="9" customWidth="1"/>
    <col min="38" max="38" width="5.85546875" style="9" customWidth="1"/>
    <col min="39" max="40" width="7" style="9" customWidth="1"/>
    <col min="41" max="41" width="7.5703125" style="9" customWidth="1"/>
    <col min="42" max="42" width="7.85546875" style="9" customWidth="1"/>
    <col min="43" max="43" width="2.7109375" style="532" customWidth="1"/>
    <col min="44" max="16384" width="11.42578125" style="9"/>
  </cols>
  <sheetData>
    <row r="1" spans="1:43" s="527" customFormat="1" ht="37.5" customHeight="1" thickBot="1" x14ac:dyDescent="0.25">
      <c r="A1" s="949" t="str">
        <f>"Tabelle 11: Kurse in Zusammenarbeit mit anderen Einrichtungen nach Ländern " &amp;Hilfswerte!B1</f>
        <v>Tabelle 11: Kurse in Zusammenarbeit mit anderen Einrichtungen nach Ländern 2024</v>
      </c>
      <c r="B1" s="949"/>
      <c r="C1" s="949"/>
      <c r="D1" s="949"/>
      <c r="E1" s="949"/>
      <c r="F1" s="949"/>
      <c r="G1" s="949"/>
      <c r="H1" s="949"/>
      <c r="I1" s="949"/>
      <c r="J1" s="949"/>
      <c r="K1" s="949"/>
      <c r="L1" s="949"/>
      <c r="M1" s="949"/>
      <c r="N1" s="949"/>
      <c r="O1" s="949"/>
      <c r="P1" s="610"/>
      <c r="Q1" s="958" t="str">
        <f>"noch Tabelle 11: Kurse in Zusammenarbeit mit anderen Einrichtungen nach Ländern " &amp;Hilfswerte!B1</f>
        <v>noch Tabelle 11: Kurse in Zusammenarbeit mit anderen Einrichtungen nach Ländern 2024</v>
      </c>
      <c r="R1" s="958"/>
      <c r="S1" s="958"/>
      <c r="T1" s="958"/>
      <c r="U1" s="958"/>
      <c r="V1" s="958"/>
      <c r="W1" s="958"/>
      <c r="X1" s="958"/>
      <c r="Y1" s="958"/>
      <c r="Z1" s="958"/>
      <c r="AA1" s="958"/>
      <c r="AB1" s="958"/>
      <c r="AC1" s="958" t="str">
        <f>"noch Tabelle 11: Kurse in Zusammenarbeit mit anderen Einrichtungen nach Ländern " &amp;Hilfswerte!B1</f>
        <v>noch Tabelle 11: Kurse in Zusammenarbeit mit anderen Einrichtungen nach Ländern 2024</v>
      </c>
      <c r="AD1" s="958"/>
      <c r="AE1" s="958"/>
      <c r="AF1" s="958"/>
      <c r="AG1" s="958"/>
      <c r="AH1" s="958"/>
      <c r="AI1" s="958"/>
      <c r="AJ1" s="958"/>
      <c r="AK1" s="958"/>
      <c r="AL1" s="958"/>
      <c r="AM1" s="958"/>
      <c r="AN1" s="958"/>
      <c r="AO1" s="610"/>
      <c r="AP1" s="610"/>
    </row>
    <row r="2" spans="1:43" s="3" customFormat="1" ht="37.5" customHeight="1" thickBot="1" x14ac:dyDescent="0.25">
      <c r="A2" s="959" t="s">
        <v>12</v>
      </c>
      <c r="B2" s="950" t="s">
        <v>24</v>
      </c>
      <c r="C2" s="950"/>
      <c r="D2" s="950"/>
      <c r="E2" s="952" t="s">
        <v>260</v>
      </c>
      <c r="F2" s="952"/>
      <c r="G2" s="952"/>
      <c r="H2" s="952"/>
      <c r="I2" s="952"/>
      <c r="J2" s="952"/>
      <c r="K2" s="952"/>
      <c r="L2" s="952"/>
      <c r="M2" s="952"/>
      <c r="N2" s="952"/>
      <c r="O2" s="952"/>
      <c r="P2" s="953"/>
      <c r="Q2" s="957" t="s">
        <v>260</v>
      </c>
      <c r="R2" s="952"/>
      <c r="S2" s="952"/>
      <c r="T2" s="952"/>
      <c r="U2" s="952"/>
      <c r="V2" s="952"/>
      <c r="W2" s="952"/>
      <c r="X2" s="952"/>
      <c r="Y2" s="952"/>
      <c r="Z2" s="952"/>
      <c r="AA2" s="952"/>
      <c r="AB2" s="953"/>
      <c r="AC2" s="957" t="s">
        <v>260</v>
      </c>
      <c r="AD2" s="952"/>
      <c r="AE2" s="952"/>
      <c r="AF2" s="952"/>
      <c r="AG2" s="952"/>
      <c r="AH2" s="952"/>
      <c r="AI2" s="952"/>
      <c r="AJ2" s="952"/>
      <c r="AK2" s="952"/>
      <c r="AL2" s="952"/>
      <c r="AM2" s="952"/>
      <c r="AN2" s="953"/>
      <c r="AO2" s="679"/>
      <c r="AP2" s="616"/>
      <c r="AQ2" s="527"/>
    </row>
    <row r="3" spans="1:43" s="54" customFormat="1" ht="36.75" customHeight="1" x14ac:dyDescent="0.2">
      <c r="A3" s="960"/>
      <c r="B3" s="951"/>
      <c r="C3" s="951"/>
      <c r="D3" s="951"/>
      <c r="E3" s="954" t="s">
        <v>366</v>
      </c>
      <c r="F3" s="950"/>
      <c r="G3" s="950"/>
      <c r="H3" s="950" t="s">
        <v>261</v>
      </c>
      <c r="I3" s="950"/>
      <c r="J3" s="950"/>
      <c r="K3" s="950" t="s">
        <v>367</v>
      </c>
      <c r="L3" s="950"/>
      <c r="M3" s="950"/>
      <c r="N3" s="950" t="s">
        <v>262</v>
      </c>
      <c r="O3" s="950"/>
      <c r="P3" s="956"/>
      <c r="Q3" s="962" t="s">
        <v>459</v>
      </c>
      <c r="R3" s="963"/>
      <c r="S3" s="964"/>
      <c r="T3" s="950" t="s">
        <v>263</v>
      </c>
      <c r="U3" s="950"/>
      <c r="V3" s="950"/>
      <c r="W3" s="950" t="s">
        <v>368</v>
      </c>
      <c r="X3" s="950"/>
      <c r="Y3" s="950"/>
      <c r="Z3" s="955" t="s">
        <v>264</v>
      </c>
      <c r="AA3" s="919"/>
      <c r="AB3" s="920"/>
      <c r="AC3" s="955" t="s">
        <v>265</v>
      </c>
      <c r="AD3" s="919"/>
      <c r="AE3" s="954"/>
      <c r="AF3" s="955" t="s">
        <v>369</v>
      </c>
      <c r="AG3" s="919"/>
      <c r="AH3" s="954"/>
      <c r="AI3" s="955" t="s">
        <v>266</v>
      </c>
      <c r="AJ3" s="919"/>
      <c r="AK3" s="954"/>
      <c r="AL3" s="955" t="s">
        <v>267</v>
      </c>
      <c r="AM3" s="919"/>
      <c r="AN3" s="920"/>
      <c r="AO3" s="614"/>
      <c r="AP3" s="614"/>
      <c r="AQ3" s="614"/>
    </row>
    <row r="4" spans="1:43" ht="45" customHeight="1" x14ac:dyDescent="0.2">
      <c r="A4" s="961"/>
      <c r="B4" s="606" t="s">
        <v>16</v>
      </c>
      <c r="C4" s="606" t="s">
        <v>17</v>
      </c>
      <c r="D4" s="555" t="s">
        <v>18</v>
      </c>
      <c r="E4" s="612" t="s">
        <v>16</v>
      </c>
      <c r="F4" s="606" t="s">
        <v>17</v>
      </c>
      <c r="G4" s="555" t="s">
        <v>18</v>
      </c>
      <c r="H4" s="606" t="s">
        <v>16</v>
      </c>
      <c r="I4" s="606" t="s">
        <v>17</v>
      </c>
      <c r="J4" s="606" t="s">
        <v>18</v>
      </c>
      <c r="K4" s="555" t="s">
        <v>16</v>
      </c>
      <c r="L4" s="613" t="s">
        <v>17</v>
      </c>
      <c r="M4" s="555" t="s">
        <v>18</v>
      </c>
      <c r="N4" s="606" t="s">
        <v>16</v>
      </c>
      <c r="O4" s="606" t="s">
        <v>17</v>
      </c>
      <c r="P4" s="557" t="s">
        <v>18</v>
      </c>
      <c r="Q4" s="606" t="s">
        <v>16</v>
      </c>
      <c r="R4" s="606" t="s">
        <v>17</v>
      </c>
      <c r="S4" s="555" t="s">
        <v>18</v>
      </c>
      <c r="T4" s="606" t="s">
        <v>16</v>
      </c>
      <c r="U4" s="606" t="s">
        <v>17</v>
      </c>
      <c r="V4" s="555" t="s">
        <v>18</v>
      </c>
      <c r="W4" s="606" t="s">
        <v>16</v>
      </c>
      <c r="X4" s="606" t="s">
        <v>17</v>
      </c>
      <c r="Y4" s="555" t="s">
        <v>18</v>
      </c>
      <c r="Z4" s="606" t="s">
        <v>16</v>
      </c>
      <c r="AA4" s="606" t="s">
        <v>17</v>
      </c>
      <c r="AB4" s="557" t="s">
        <v>18</v>
      </c>
      <c r="AC4" s="606" t="s">
        <v>16</v>
      </c>
      <c r="AD4" s="606" t="s">
        <v>17</v>
      </c>
      <c r="AE4" s="555" t="s">
        <v>18</v>
      </c>
      <c r="AF4" s="606" t="s">
        <v>16</v>
      </c>
      <c r="AG4" s="606" t="s">
        <v>17</v>
      </c>
      <c r="AH4" s="555" t="s">
        <v>18</v>
      </c>
      <c r="AI4" s="606" t="s">
        <v>16</v>
      </c>
      <c r="AJ4" s="606" t="s">
        <v>17</v>
      </c>
      <c r="AK4" s="555" t="s">
        <v>18</v>
      </c>
      <c r="AL4" s="606" t="s">
        <v>16</v>
      </c>
      <c r="AM4" s="606" t="s">
        <v>17</v>
      </c>
      <c r="AN4" s="557" t="s">
        <v>18</v>
      </c>
      <c r="AO4" s="532"/>
      <c r="AP4" s="532"/>
    </row>
    <row r="5" spans="1:43" s="55" customFormat="1" ht="17.25" customHeight="1" x14ac:dyDescent="0.2">
      <c r="A5" s="774" t="s">
        <v>61</v>
      </c>
      <c r="B5" s="277">
        <v>6911</v>
      </c>
      <c r="C5" s="278">
        <v>181323</v>
      </c>
      <c r="D5" s="279">
        <v>91845</v>
      </c>
      <c r="E5" s="278">
        <v>96</v>
      </c>
      <c r="F5" s="278">
        <v>21645</v>
      </c>
      <c r="G5" s="279">
        <v>1659</v>
      </c>
      <c r="H5" s="278">
        <v>0</v>
      </c>
      <c r="I5" s="278">
        <v>0</v>
      </c>
      <c r="J5" s="279">
        <v>0</v>
      </c>
      <c r="K5" s="278">
        <v>11</v>
      </c>
      <c r="L5" s="278">
        <v>540</v>
      </c>
      <c r="M5" s="279">
        <v>49</v>
      </c>
      <c r="N5" s="278">
        <v>393</v>
      </c>
      <c r="O5" s="278">
        <v>17531</v>
      </c>
      <c r="P5" s="280">
        <v>4570</v>
      </c>
      <c r="Q5" s="278">
        <v>675</v>
      </c>
      <c r="R5" s="278">
        <v>10462</v>
      </c>
      <c r="S5" s="279">
        <v>5211</v>
      </c>
      <c r="T5" s="278">
        <v>1265</v>
      </c>
      <c r="U5" s="278">
        <v>20445</v>
      </c>
      <c r="V5" s="279">
        <v>17389</v>
      </c>
      <c r="W5" s="278">
        <v>610</v>
      </c>
      <c r="X5" s="278">
        <v>8557</v>
      </c>
      <c r="Y5" s="279">
        <v>7897</v>
      </c>
      <c r="Z5" s="278">
        <v>965</v>
      </c>
      <c r="AA5" s="278">
        <v>21724</v>
      </c>
      <c r="AB5" s="280">
        <v>17506</v>
      </c>
      <c r="AC5" s="278">
        <v>43</v>
      </c>
      <c r="AD5" s="278">
        <v>3171</v>
      </c>
      <c r="AE5" s="279">
        <v>464</v>
      </c>
      <c r="AF5" s="278">
        <v>1085</v>
      </c>
      <c r="AG5" s="278">
        <v>32018</v>
      </c>
      <c r="AH5" s="279">
        <v>12196</v>
      </c>
      <c r="AI5" s="278">
        <v>893</v>
      </c>
      <c r="AJ5" s="278">
        <v>27374</v>
      </c>
      <c r="AK5" s="279">
        <v>15014</v>
      </c>
      <c r="AL5" s="278">
        <v>875</v>
      </c>
      <c r="AM5" s="278">
        <v>17856</v>
      </c>
      <c r="AN5" s="280">
        <v>9890</v>
      </c>
      <c r="AO5" s="615"/>
      <c r="AP5" s="615"/>
      <c r="AQ5" s="615"/>
    </row>
    <row r="6" spans="1:43" s="56" customFormat="1" ht="17.25" customHeight="1" x14ac:dyDescent="0.2">
      <c r="A6" s="775"/>
      <c r="B6" s="281">
        <v>1</v>
      </c>
      <c r="C6" s="282">
        <v>1</v>
      </c>
      <c r="D6" s="283">
        <v>1</v>
      </c>
      <c r="E6" s="64">
        <v>1.389E-2</v>
      </c>
      <c r="F6" s="64">
        <v>0.11937</v>
      </c>
      <c r="G6" s="284">
        <v>1.806E-2</v>
      </c>
      <c r="H6" s="64" t="s">
        <v>482</v>
      </c>
      <c r="I6" s="64" t="s">
        <v>482</v>
      </c>
      <c r="J6" s="284" t="s">
        <v>482</v>
      </c>
      <c r="K6" s="64">
        <v>1.5900000000000001E-3</v>
      </c>
      <c r="L6" s="64">
        <v>2.98E-3</v>
      </c>
      <c r="M6" s="284">
        <v>5.2999999999999998E-4</v>
      </c>
      <c r="N6" s="64">
        <v>5.6869999999999997E-2</v>
      </c>
      <c r="O6" s="64">
        <v>9.6680000000000002E-2</v>
      </c>
      <c r="P6" s="285">
        <v>4.9759999999999999E-2</v>
      </c>
      <c r="Q6" s="64">
        <v>9.7670000000000007E-2</v>
      </c>
      <c r="R6" s="64">
        <v>5.7700000000000001E-2</v>
      </c>
      <c r="S6" s="284">
        <v>5.6739999999999999E-2</v>
      </c>
      <c r="T6" s="64">
        <v>0.18304000000000001</v>
      </c>
      <c r="U6" s="64">
        <v>0.11275</v>
      </c>
      <c r="V6" s="284">
        <v>0.18933</v>
      </c>
      <c r="W6" s="64">
        <v>8.8270000000000001E-2</v>
      </c>
      <c r="X6" s="64">
        <v>4.7190000000000003E-2</v>
      </c>
      <c r="Y6" s="284">
        <v>8.5980000000000001E-2</v>
      </c>
      <c r="Z6" s="64">
        <v>0.13963</v>
      </c>
      <c r="AA6" s="64">
        <v>0.11981</v>
      </c>
      <c r="AB6" s="285">
        <v>0.19059999999999999</v>
      </c>
      <c r="AC6" s="64">
        <v>6.2199999999999998E-3</v>
      </c>
      <c r="AD6" s="64">
        <v>1.7489999999999999E-2</v>
      </c>
      <c r="AE6" s="284">
        <v>5.0499999999999998E-3</v>
      </c>
      <c r="AF6" s="64">
        <v>0.157</v>
      </c>
      <c r="AG6" s="64">
        <v>0.17657999999999999</v>
      </c>
      <c r="AH6" s="284">
        <v>0.13278999999999999</v>
      </c>
      <c r="AI6" s="64">
        <v>0.12920999999999999</v>
      </c>
      <c r="AJ6" s="64">
        <v>0.15096999999999999</v>
      </c>
      <c r="AK6" s="284">
        <v>0.16347</v>
      </c>
      <c r="AL6" s="64">
        <v>0.12661</v>
      </c>
      <c r="AM6" s="64">
        <v>9.8479999999999998E-2</v>
      </c>
      <c r="AN6" s="285">
        <v>0.10768</v>
      </c>
      <c r="AO6" s="616"/>
      <c r="AP6" s="616"/>
      <c r="AQ6" s="616"/>
    </row>
    <row r="7" spans="1:43" s="55" customFormat="1" ht="17.25" customHeight="1" x14ac:dyDescent="0.2">
      <c r="A7" s="775" t="s">
        <v>62</v>
      </c>
      <c r="B7" s="286">
        <v>5382</v>
      </c>
      <c r="C7" s="89">
        <v>48965</v>
      </c>
      <c r="D7" s="287">
        <v>86124</v>
      </c>
      <c r="E7" s="89">
        <v>6</v>
      </c>
      <c r="F7" s="89">
        <v>941</v>
      </c>
      <c r="G7" s="287">
        <v>121</v>
      </c>
      <c r="H7" s="89">
        <v>2</v>
      </c>
      <c r="I7" s="89">
        <v>2</v>
      </c>
      <c r="J7" s="287">
        <v>25</v>
      </c>
      <c r="K7" s="89">
        <v>0</v>
      </c>
      <c r="L7" s="89">
        <v>0</v>
      </c>
      <c r="M7" s="287">
        <v>0</v>
      </c>
      <c r="N7" s="89">
        <v>168</v>
      </c>
      <c r="O7" s="89">
        <v>564</v>
      </c>
      <c r="P7" s="288">
        <v>2411</v>
      </c>
      <c r="Q7" s="89">
        <v>384</v>
      </c>
      <c r="R7" s="89">
        <v>1653</v>
      </c>
      <c r="S7" s="287">
        <v>2138</v>
      </c>
      <c r="T7" s="89">
        <v>932</v>
      </c>
      <c r="U7" s="89">
        <v>2097</v>
      </c>
      <c r="V7" s="287">
        <v>22141</v>
      </c>
      <c r="W7" s="89">
        <v>270</v>
      </c>
      <c r="X7" s="89">
        <v>3361</v>
      </c>
      <c r="Y7" s="287">
        <v>2944</v>
      </c>
      <c r="Z7" s="89">
        <v>277</v>
      </c>
      <c r="AA7" s="89">
        <v>465</v>
      </c>
      <c r="AB7" s="288">
        <v>5240</v>
      </c>
      <c r="AC7" s="89">
        <v>119</v>
      </c>
      <c r="AD7" s="89">
        <v>1018</v>
      </c>
      <c r="AE7" s="287">
        <v>1070</v>
      </c>
      <c r="AF7" s="89">
        <v>185</v>
      </c>
      <c r="AG7" s="89">
        <v>4407</v>
      </c>
      <c r="AH7" s="287">
        <v>2679</v>
      </c>
      <c r="AI7" s="89">
        <v>796</v>
      </c>
      <c r="AJ7" s="89">
        <v>14834</v>
      </c>
      <c r="AK7" s="287">
        <v>12455</v>
      </c>
      <c r="AL7" s="89">
        <v>2243</v>
      </c>
      <c r="AM7" s="89">
        <v>19623</v>
      </c>
      <c r="AN7" s="288">
        <v>34900</v>
      </c>
      <c r="AO7" s="615"/>
      <c r="AP7" s="615"/>
      <c r="AQ7" s="615"/>
    </row>
    <row r="8" spans="1:43" s="56" customFormat="1" ht="17.25" customHeight="1" x14ac:dyDescent="0.2">
      <c r="A8" s="775"/>
      <c r="B8" s="281">
        <v>1</v>
      </c>
      <c r="C8" s="282">
        <v>1</v>
      </c>
      <c r="D8" s="283">
        <v>1</v>
      </c>
      <c r="E8" s="64">
        <v>1.1100000000000001E-3</v>
      </c>
      <c r="F8" s="64">
        <v>1.9220000000000001E-2</v>
      </c>
      <c r="G8" s="284">
        <v>1.4E-3</v>
      </c>
      <c r="H8" s="64">
        <v>3.6999999999999999E-4</v>
      </c>
      <c r="I8" s="64">
        <v>4.0000000000000003E-5</v>
      </c>
      <c r="J8" s="284">
        <v>2.9E-4</v>
      </c>
      <c r="K8" s="64" t="s">
        <v>482</v>
      </c>
      <c r="L8" s="64" t="s">
        <v>482</v>
      </c>
      <c r="M8" s="284" t="s">
        <v>482</v>
      </c>
      <c r="N8" s="64">
        <v>3.1220000000000001E-2</v>
      </c>
      <c r="O8" s="64">
        <v>1.1520000000000001E-2</v>
      </c>
      <c r="P8" s="285">
        <v>2.7990000000000001E-2</v>
      </c>
      <c r="Q8" s="64">
        <v>7.1349999999999997E-2</v>
      </c>
      <c r="R8" s="64">
        <v>3.3759999999999998E-2</v>
      </c>
      <c r="S8" s="284">
        <v>2.4819999999999998E-2</v>
      </c>
      <c r="T8" s="64">
        <v>0.17316999999999999</v>
      </c>
      <c r="U8" s="64">
        <v>4.283E-2</v>
      </c>
      <c r="V8" s="284">
        <v>0.25707999999999998</v>
      </c>
      <c r="W8" s="64">
        <v>5.0169999999999999E-2</v>
      </c>
      <c r="X8" s="64">
        <v>6.8640000000000007E-2</v>
      </c>
      <c r="Y8" s="284">
        <v>3.4180000000000002E-2</v>
      </c>
      <c r="Z8" s="64">
        <v>5.1470000000000002E-2</v>
      </c>
      <c r="AA8" s="64">
        <v>9.4999999999999998E-3</v>
      </c>
      <c r="AB8" s="285">
        <v>6.0839999999999998E-2</v>
      </c>
      <c r="AC8" s="64">
        <v>2.2110000000000001E-2</v>
      </c>
      <c r="AD8" s="64">
        <v>2.0789999999999999E-2</v>
      </c>
      <c r="AE8" s="284">
        <v>1.242E-2</v>
      </c>
      <c r="AF8" s="64">
        <v>3.4369999999999998E-2</v>
      </c>
      <c r="AG8" s="64">
        <v>0.09</v>
      </c>
      <c r="AH8" s="284">
        <v>3.1109999999999999E-2</v>
      </c>
      <c r="AI8" s="64">
        <v>0.1479</v>
      </c>
      <c r="AJ8" s="64">
        <v>0.30295</v>
      </c>
      <c r="AK8" s="284">
        <v>0.14462</v>
      </c>
      <c r="AL8" s="64">
        <v>0.41676000000000002</v>
      </c>
      <c r="AM8" s="64">
        <v>0.40076000000000001</v>
      </c>
      <c r="AN8" s="285">
        <v>0.40522999999999998</v>
      </c>
      <c r="AO8" s="616"/>
      <c r="AP8" s="616"/>
      <c r="AQ8" s="616"/>
    </row>
    <row r="9" spans="1:43" s="55" customFormat="1" ht="17.25" customHeight="1" x14ac:dyDescent="0.2">
      <c r="A9" s="775" t="s">
        <v>63</v>
      </c>
      <c r="B9" s="286">
        <v>1131</v>
      </c>
      <c r="C9" s="89">
        <v>74071</v>
      </c>
      <c r="D9" s="287">
        <v>13507</v>
      </c>
      <c r="E9" s="89">
        <v>10</v>
      </c>
      <c r="F9" s="89">
        <v>40</v>
      </c>
      <c r="G9" s="287">
        <v>99</v>
      </c>
      <c r="H9" s="89">
        <v>0</v>
      </c>
      <c r="I9" s="89">
        <v>0</v>
      </c>
      <c r="J9" s="287">
        <v>0</v>
      </c>
      <c r="K9" s="89">
        <v>0</v>
      </c>
      <c r="L9" s="89">
        <v>0</v>
      </c>
      <c r="M9" s="287">
        <v>0</v>
      </c>
      <c r="N9" s="89">
        <v>15</v>
      </c>
      <c r="O9" s="89">
        <v>1045</v>
      </c>
      <c r="P9" s="288">
        <v>226</v>
      </c>
      <c r="Q9" s="89">
        <v>24</v>
      </c>
      <c r="R9" s="89">
        <v>2435</v>
      </c>
      <c r="S9" s="287">
        <v>218</v>
      </c>
      <c r="T9" s="89">
        <v>429</v>
      </c>
      <c r="U9" s="89">
        <v>25197</v>
      </c>
      <c r="V9" s="287">
        <v>5053</v>
      </c>
      <c r="W9" s="89">
        <v>24</v>
      </c>
      <c r="X9" s="89">
        <v>1698</v>
      </c>
      <c r="Y9" s="287">
        <v>236</v>
      </c>
      <c r="Z9" s="89">
        <v>38</v>
      </c>
      <c r="AA9" s="89">
        <v>1284</v>
      </c>
      <c r="AB9" s="288">
        <v>482</v>
      </c>
      <c r="AC9" s="89">
        <v>13</v>
      </c>
      <c r="AD9" s="89">
        <v>216</v>
      </c>
      <c r="AE9" s="287">
        <v>143</v>
      </c>
      <c r="AF9" s="89">
        <v>230</v>
      </c>
      <c r="AG9" s="89">
        <v>21675</v>
      </c>
      <c r="AH9" s="287">
        <v>2833</v>
      </c>
      <c r="AI9" s="89">
        <v>233</v>
      </c>
      <c r="AJ9" s="89">
        <v>12133</v>
      </c>
      <c r="AK9" s="287">
        <v>2640</v>
      </c>
      <c r="AL9" s="89">
        <v>115</v>
      </c>
      <c r="AM9" s="89">
        <v>8348</v>
      </c>
      <c r="AN9" s="288">
        <v>1577</v>
      </c>
      <c r="AO9" s="615"/>
      <c r="AP9" s="615"/>
      <c r="AQ9" s="615"/>
    </row>
    <row r="10" spans="1:43" s="56" customFormat="1" ht="17.25" customHeight="1" x14ac:dyDescent="0.2">
      <c r="A10" s="775"/>
      <c r="B10" s="281">
        <v>1</v>
      </c>
      <c r="C10" s="282">
        <v>1</v>
      </c>
      <c r="D10" s="283">
        <v>1</v>
      </c>
      <c r="E10" s="64">
        <v>8.8400000000000006E-3</v>
      </c>
      <c r="F10" s="64">
        <v>5.4000000000000001E-4</v>
      </c>
      <c r="G10" s="284">
        <v>7.3299999999999997E-3</v>
      </c>
      <c r="H10" s="64" t="s">
        <v>482</v>
      </c>
      <c r="I10" s="64" t="s">
        <v>482</v>
      </c>
      <c r="J10" s="284" t="s">
        <v>482</v>
      </c>
      <c r="K10" s="64" t="s">
        <v>482</v>
      </c>
      <c r="L10" s="64" t="s">
        <v>482</v>
      </c>
      <c r="M10" s="284" t="s">
        <v>482</v>
      </c>
      <c r="N10" s="64">
        <v>1.3259999999999999E-2</v>
      </c>
      <c r="O10" s="64">
        <v>1.4109999999999999E-2</v>
      </c>
      <c r="P10" s="285">
        <v>1.6729999999999998E-2</v>
      </c>
      <c r="Q10" s="64">
        <v>2.1219999999999999E-2</v>
      </c>
      <c r="R10" s="64">
        <v>3.2870000000000003E-2</v>
      </c>
      <c r="S10" s="284">
        <v>1.6140000000000002E-2</v>
      </c>
      <c r="T10" s="64">
        <v>0.37930999999999998</v>
      </c>
      <c r="U10" s="64">
        <v>0.34016999999999997</v>
      </c>
      <c r="V10" s="284">
        <v>0.37409999999999999</v>
      </c>
      <c r="W10" s="64">
        <v>2.1219999999999999E-2</v>
      </c>
      <c r="X10" s="64">
        <v>2.2919999999999999E-2</v>
      </c>
      <c r="Y10" s="284">
        <v>1.7469999999999999E-2</v>
      </c>
      <c r="Z10" s="64">
        <v>3.3599999999999998E-2</v>
      </c>
      <c r="AA10" s="64">
        <v>1.7330000000000002E-2</v>
      </c>
      <c r="AB10" s="285">
        <v>3.569E-2</v>
      </c>
      <c r="AC10" s="64">
        <v>1.149E-2</v>
      </c>
      <c r="AD10" s="64">
        <v>2.9199999999999999E-3</v>
      </c>
      <c r="AE10" s="284">
        <v>1.059E-2</v>
      </c>
      <c r="AF10" s="64">
        <v>0.20336000000000001</v>
      </c>
      <c r="AG10" s="64">
        <v>0.29261999999999999</v>
      </c>
      <c r="AH10" s="284">
        <v>0.20974000000000001</v>
      </c>
      <c r="AI10" s="64">
        <v>0.20601</v>
      </c>
      <c r="AJ10" s="64">
        <v>0.1638</v>
      </c>
      <c r="AK10" s="284">
        <v>0.19545000000000001</v>
      </c>
      <c r="AL10" s="64">
        <v>0.10168000000000001</v>
      </c>
      <c r="AM10" s="64">
        <v>0.11269999999999999</v>
      </c>
      <c r="AN10" s="285">
        <v>0.11675000000000001</v>
      </c>
      <c r="AO10" s="616"/>
      <c r="AP10" s="616"/>
      <c r="AQ10" s="616"/>
    </row>
    <row r="11" spans="1:43" s="55" customFormat="1" ht="17.25" customHeight="1" x14ac:dyDescent="0.2">
      <c r="A11" s="775" t="s">
        <v>64</v>
      </c>
      <c r="B11" s="286">
        <v>491</v>
      </c>
      <c r="C11" s="89">
        <v>30206</v>
      </c>
      <c r="D11" s="287">
        <v>7843</v>
      </c>
      <c r="E11" s="89">
        <v>5</v>
      </c>
      <c r="F11" s="89">
        <v>156</v>
      </c>
      <c r="G11" s="287">
        <v>23</v>
      </c>
      <c r="H11" s="89">
        <v>0</v>
      </c>
      <c r="I11" s="89">
        <v>0</v>
      </c>
      <c r="J11" s="287">
        <v>0</v>
      </c>
      <c r="K11" s="89">
        <v>0</v>
      </c>
      <c r="L11" s="89">
        <v>0</v>
      </c>
      <c r="M11" s="287">
        <v>0</v>
      </c>
      <c r="N11" s="89">
        <v>20</v>
      </c>
      <c r="O11" s="89">
        <v>528</v>
      </c>
      <c r="P11" s="288">
        <v>303</v>
      </c>
      <c r="Q11" s="89">
        <v>4</v>
      </c>
      <c r="R11" s="89">
        <v>19</v>
      </c>
      <c r="S11" s="287">
        <v>11</v>
      </c>
      <c r="T11" s="89">
        <v>59</v>
      </c>
      <c r="U11" s="89">
        <v>1774</v>
      </c>
      <c r="V11" s="287">
        <v>2147</v>
      </c>
      <c r="W11" s="89">
        <v>24</v>
      </c>
      <c r="X11" s="89">
        <v>1521</v>
      </c>
      <c r="Y11" s="287">
        <v>145</v>
      </c>
      <c r="Z11" s="89">
        <v>41</v>
      </c>
      <c r="AA11" s="89">
        <v>391</v>
      </c>
      <c r="AB11" s="288">
        <v>920</v>
      </c>
      <c r="AC11" s="89">
        <v>18</v>
      </c>
      <c r="AD11" s="89">
        <v>520</v>
      </c>
      <c r="AE11" s="287">
        <v>141</v>
      </c>
      <c r="AF11" s="89">
        <v>12</v>
      </c>
      <c r="AG11" s="89">
        <v>363</v>
      </c>
      <c r="AH11" s="287">
        <v>110</v>
      </c>
      <c r="AI11" s="89">
        <v>174</v>
      </c>
      <c r="AJ11" s="89">
        <v>19627</v>
      </c>
      <c r="AK11" s="287">
        <v>2535</v>
      </c>
      <c r="AL11" s="89">
        <v>134</v>
      </c>
      <c r="AM11" s="89">
        <v>5307</v>
      </c>
      <c r="AN11" s="288">
        <v>1508</v>
      </c>
      <c r="AO11" s="615"/>
      <c r="AP11" s="615"/>
      <c r="AQ11" s="615"/>
    </row>
    <row r="12" spans="1:43" s="56" customFormat="1" ht="17.25" customHeight="1" x14ac:dyDescent="0.2">
      <c r="A12" s="775"/>
      <c r="B12" s="281">
        <v>1</v>
      </c>
      <c r="C12" s="282">
        <v>1</v>
      </c>
      <c r="D12" s="283">
        <v>1</v>
      </c>
      <c r="E12" s="64">
        <v>1.018E-2</v>
      </c>
      <c r="F12" s="64">
        <v>5.1599999999999997E-3</v>
      </c>
      <c r="G12" s="284">
        <v>2.9299999999999999E-3</v>
      </c>
      <c r="H12" s="64" t="s">
        <v>482</v>
      </c>
      <c r="I12" s="64" t="s">
        <v>482</v>
      </c>
      <c r="J12" s="284" t="s">
        <v>482</v>
      </c>
      <c r="K12" s="64" t="s">
        <v>482</v>
      </c>
      <c r="L12" s="64" t="s">
        <v>482</v>
      </c>
      <c r="M12" s="284" t="s">
        <v>482</v>
      </c>
      <c r="N12" s="64">
        <v>4.0730000000000002E-2</v>
      </c>
      <c r="O12" s="64">
        <v>1.7479999999999999E-2</v>
      </c>
      <c r="P12" s="285">
        <v>3.8629999999999998E-2</v>
      </c>
      <c r="Q12" s="64">
        <v>8.1499999999999993E-3</v>
      </c>
      <c r="R12" s="64">
        <v>6.3000000000000003E-4</v>
      </c>
      <c r="S12" s="284">
        <v>1.4E-3</v>
      </c>
      <c r="T12" s="64">
        <v>0.12016</v>
      </c>
      <c r="U12" s="64">
        <v>5.8729999999999997E-2</v>
      </c>
      <c r="V12" s="284">
        <v>0.27374999999999999</v>
      </c>
      <c r="W12" s="64">
        <v>4.888E-2</v>
      </c>
      <c r="X12" s="64">
        <v>5.0349999999999999E-2</v>
      </c>
      <c r="Y12" s="284">
        <v>1.8489999999999999E-2</v>
      </c>
      <c r="Z12" s="64">
        <v>8.3500000000000005E-2</v>
      </c>
      <c r="AA12" s="64">
        <v>1.294E-2</v>
      </c>
      <c r="AB12" s="285">
        <v>0.1173</v>
      </c>
      <c r="AC12" s="64">
        <v>3.6659999999999998E-2</v>
      </c>
      <c r="AD12" s="64">
        <v>1.7219999999999999E-2</v>
      </c>
      <c r="AE12" s="284">
        <v>1.7979999999999999E-2</v>
      </c>
      <c r="AF12" s="64">
        <v>2.444E-2</v>
      </c>
      <c r="AG12" s="64">
        <v>1.2019999999999999E-2</v>
      </c>
      <c r="AH12" s="284">
        <v>1.4030000000000001E-2</v>
      </c>
      <c r="AI12" s="64">
        <v>0.35437999999999997</v>
      </c>
      <c r="AJ12" s="64">
        <v>0.64976999999999996</v>
      </c>
      <c r="AK12" s="284">
        <v>0.32322000000000001</v>
      </c>
      <c r="AL12" s="64">
        <v>0.27290999999999999</v>
      </c>
      <c r="AM12" s="64">
        <v>0.17569000000000001</v>
      </c>
      <c r="AN12" s="285">
        <v>0.19227</v>
      </c>
      <c r="AO12" s="616"/>
      <c r="AP12" s="616"/>
      <c r="AQ12" s="616"/>
    </row>
    <row r="13" spans="1:43" s="55" customFormat="1" ht="17.25" customHeight="1" x14ac:dyDescent="0.2">
      <c r="A13" s="775" t="s">
        <v>65</v>
      </c>
      <c r="B13" s="286">
        <v>287</v>
      </c>
      <c r="C13" s="89">
        <v>19045</v>
      </c>
      <c r="D13" s="287">
        <v>4540</v>
      </c>
      <c r="E13" s="89">
        <v>0</v>
      </c>
      <c r="F13" s="89">
        <v>0</v>
      </c>
      <c r="G13" s="287">
        <v>0</v>
      </c>
      <c r="H13" s="89">
        <v>0</v>
      </c>
      <c r="I13" s="89">
        <v>0</v>
      </c>
      <c r="J13" s="287">
        <v>0</v>
      </c>
      <c r="K13" s="89">
        <v>0</v>
      </c>
      <c r="L13" s="89">
        <v>0</v>
      </c>
      <c r="M13" s="287">
        <v>0</v>
      </c>
      <c r="N13" s="89">
        <v>7</v>
      </c>
      <c r="O13" s="89">
        <v>362</v>
      </c>
      <c r="P13" s="288">
        <v>125</v>
      </c>
      <c r="Q13" s="89">
        <v>25</v>
      </c>
      <c r="R13" s="89">
        <v>401</v>
      </c>
      <c r="S13" s="287">
        <v>277</v>
      </c>
      <c r="T13" s="89">
        <v>58</v>
      </c>
      <c r="U13" s="89">
        <v>1207</v>
      </c>
      <c r="V13" s="287">
        <v>1052</v>
      </c>
      <c r="W13" s="89">
        <v>0</v>
      </c>
      <c r="X13" s="89">
        <v>0</v>
      </c>
      <c r="Y13" s="287">
        <v>0</v>
      </c>
      <c r="Z13" s="89">
        <v>119</v>
      </c>
      <c r="AA13" s="89">
        <v>12635</v>
      </c>
      <c r="AB13" s="288">
        <v>1924</v>
      </c>
      <c r="AC13" s="89">
        <v>1</v>
      </c>
      <c r="AD13" s="89">
        <v>17</v>
      </c>
      <c r="AE13" s="287">
        <v>60</v>
      </c>
      <c r="AF13" s="89">
        <v>1</v>
      </c>
      <c r="AG13" s="89">
        <v>4</v>
      </c>
      <c r="AH13" s="287">
        <v>27</v>
      </c>
      <c r="AI13" s="89">
        <v>44</v>
      </c>
      <c r="AJ13" s="89">
        <v>2629</v>
      </c>
      <c r="AK13" s="287">
        <v>662</v>
      </c>
      <c r="AL13" s="89">
        <v>32</v>
      </c>
      <c r="AM13" s="89">
        <v>1790</v>
      </c>
      <c r="AN13" s="288">
        <v>413</v>
      </c>
      <c r="AO13" s="615"/>
      <c r="AP13" s="615"/>
      <c r="AQ13" s="615"/>
    </row>
    <row r="14" spans="1:43" s="56" customFormat="1" ht="17.25" customHeight="1" x14ac:dyDescent="0.2">
      <c r="A14" s="775"/>
      <c r="B14" s="281">
        <v>1</v>
      </c>
      <c r="C14" s="282">
        <v>1</v>
      </c>
      <c r="D14" s="283">
        <v>1</v>
      </c>
      <c r="E14" s="64" t="s">
        <v>482</v>
      </c>
      <c r="F14" s="64" t="s">
        <v>482</v>
      </c>
      <c r="G14" s="284" t="s">
        <v>482</v>
      </c>
      <c r="H14" s="64" t="s">
        <v>482</v>
      </c>
      <c r="I14" s="64" t="s">
        <v>482</v>
      </c>
      <c r="J14" s="284" t="s">
        <v>482</v>
      </c>
      <c r="K14" s="64" t="s">
        <v>482</v>
      </c>
      <c r="L14" s="64" t="s">
        <v>482</v>
      </c>
      <c r="M14" s="284" t="s">
        <v>482</v>
      </c>
      <c r="N14" s="64">
        <v>2.4389999999999998E-2</v>
      </c>
      <c r="O14" s="64">
        <v>1.9009999999999999E-2</v>
      </c>
      <c r="P14" s="285">
        <v>2.7529999999999999E-2</v>
      </c>
      <c r="Q14" s="64">
        <v>8.7110000000000007E-2</v>
      </c>
      <c r="R14" s="64">
        <v>2.1059999999999999E-2</v>
      </c>
      <c r="S14" s="284">
        <v>6.1010000000000002E-2</v>
      </c>
      <c r="T14" s="64">
        <v>0.20208999999999999</v>
      </c>
      <c r="U14" s="64">
        <v>6.3380000000000006E-2</v>
      </c>
      <c r="V14" s="284">
        <v>0.23172000000000001</v>
      </c>
      <c r="W14" s="64" t="s">
        <v>482</v>
      </c>
      <c r="X14" s="64" t="s">
        <v>482</v>
      </c>
      <c r="Y14" s="284" t="s">
        <v>482</v>
      </c>
      <c r="Z14" s="64">
        <v>0.41463</v>
      </c>
      <c r="AA14" s="64">
        <v>0.66342999999999996</v>
      </c>
      <c r="AB14" s="285">
        <v>0.42379</v>
      </c>
      <c r="AC14" s="64">
        <v>3.48E-3</v>
      </c>
      <c r="AD14" s="64">
        <v>8.8999999999999995E-4</v>
      </c>
      <c r="AE14" s="284">
        <v>1.3220000000000001E-2</v>
      </c>
      <c r="AF14" s="64">
        <v>3.48E-3</v>
      </c>
      <c r="AG14" s="64">
        <v>2.1000000000000001E-4</v>
      </c>
      <c r="AH14" s="284">
        <v>5.9500000000000004E-3</v>
      </c>
      <c r="AI14" s="64">
        <v>0.15331</v>
      </c>
      <c r="AJ14" s="64">
        <v>0.13804</v>
      </c>
      <c r="AK14" s="284">
        <v>0.14581</v>
      </c>
      <c r="AL14" s="64">
        <v>0.1115</v>
      </c>
      <c r="AM14" s="64">
        <v>9.3990000000000004E-2</v>
      </c>
      <c r="AN14" s="285">
        <v>9.0969999999999995E-2</v>
      </c>
      <c r="AO14" s="616"/>
      <c r="AP14" s="616"/>
      <c r="AQ14" s="616"/>
    </row>
    <row r="15" spans="1:43" s="55" customFormat="1" ht="17.25" customHeight="1" x14ac:dyDescent="0.2">
      <c r="A15" s="775" t="s">
        <v>66</v>
      </c>
      <c r="B15" s="286">
        <v>126</v>
      </c>
      <c r="C15" s="89">
        <v>2615</v>
      </c>
      <c r="D15" s="287">
        <v>1366</v>
      </c>
      <c r="E15" s="89">
        <v>0</v>
      </c>
      <c r="F15" s="89">
        <v>0</v>
      </c>
      <c r="G15" s="287">
        <v>0</v>
      </c>
      <c r="H15" s="89">
        <v>0</v>
      </c>
      <c r="I15" s="89">
        <v>0</v>
      </c>
      <c r="J15" s="287">
        <v>0</v>
      </c>
      <c r="K15" s="89">
        <v>0</v>
      </c>
      <c r="L15" s="89">
        <v>0</v>
      </c>
      <c r="M15" s="287">
        <v>0</v>
      </c>
      <c r="N15" s="89">
        <v>0</v>
      </c>
      <c r="O15" s="89">
        <v>0</v>
      </c>
      <c r="P15" s="288">
        <v>0</v>
      </c>
      <c r="Q15" s="89">
        <v>0</v>
      </c>
      <c r="R15" s="89">
        <v>0</v>
      </c>
      <c r="S15" s="287">
        <v>0</v>
      </c>
      <c r="T15" s="89">
        <v>0</v>
      </c>
      <c r="U15" s="89">
        <v>0</v>
      </c>
      <c r="V15" s="287">
        <v>0</v>
      </c>
      <c r="W15" s="89">
        <v>0</v>
      </c>
      <c r="X15" s="89">
        <v>0</v>
      </c>
      <c r="Y15" s="287">
        <v>0</v>
      </c>
      <c r="Z15" s="89">
        <v>0</v>
      </c>
      <c r="AA15" s="89">
        <v>0</v>
      </c>
      <c r="AB15" s="288">
        <v>0</v>
      </c>
      <c r="AC15" s="89">
        <v>0</v>
      </c>
      <c r="AD15" s="89">
        <v>0</v>
      </c>
      <c r="AE15" s="287">
        <v>0</v>
      </c>
      <c r="AF15" s="89">
        <v>0</v>
      </c>
      <c r="AG15" s="89">
        <v>0</v>
      </c>
      <c r="AH15" s="287">
        <v>0</v>
      </c>
      <c r="AI15" s="89">
        <v>11</v>
      </c>
      <c r="AJ15" s="89">
        <v>67</v>
      </c>
      <c r="AK15" s="287">
        <v>89</v>
      </c>
      <c r="AL15" s="89">
        <v>115</v>
      </c>
      <c r="AM15" s="89">
        <v>2548</v>
      </c>
      <c r="AN15" s="288">
        <v>1277</v>
      </c>
      <c r="AO15" s="615"/>
      <c r="AP15" s="615"/>
      <c r="AQ15" s="615"/>
    </row>
    <row r="16" spans="1:43" s="56" customFormat="1" ht="17.25" customHeight="1" x14ac:dyDescent="0.2">
      <c r="A16" s="775"/>
      <c r="B16" s="281">
        <v>1</v>
      </c>
      <c r="C16" s="282">
        <v>1</v>
      </c>
      <c r="D16" s="283">
        <v>1</v>
      </c>
      <c r="E16" s="64" t="s">
        <v>482</v>
      </c>
      <c r="F16" s="64" t="s">
        <v>482</v>
      </c>
      <c r="G16" s="284" t="s">
        <v>482</v>
      </c>
      <c r="H16" s="64" t="s">
        <v>482</v>
      </c>
      <c r="I16" s="64" t="s">
        <v>482</v>
      </c>
      <c r="J16" s="284" t="s">
        <v>482</v>
      </c>
      <c r="K16" s="64" t="s">
        <v>482</v>
      </c>
      <c r="L16" s="64" t="s">
        <v>482</v>
      </c>
      <c r="M16" s="284" t="s">
        <v>482</v>
      </c>
      <c r="N16" s="64" t="s">
        <v>482</v>
      </c>
      <c r="O16" s="64" t="s">
        <v>482</v>
      </c>
      <c r="P16" s="285" t="s">
        <v>482</v>
      </c>
      <c r="Q16" s="64" t="s">
        <v>482</v>
      </c>
      <c r="R16" s="64" t="s">
        <v>482</v>
      </c>
      <c r="S16" s="284" t="s">
        <v>482</v>
      </c>
      <c r="T16" s="64" t="s">
        <v>482</v>
      </c>
      <c r="U16" s="64" t="s">
        <v>482</v>
      </c>
      <c r="V16" s="284" t="s">
        <v>482</v>
      </c>
      <c r="W16" s="64" t="s">
        <v>482</v>
      </c>
      <c r="X16" s="64" t="s">
        <v>482</v>
      </c>
      <c r="Y16" s="284" t="s">
        <v>482</v>
      </c>
      <c r="Z16" s="64" t="s">
        <v>482</v>
      </c>
      <c r="AA16" s="64" t="s">
        <v>482</v>
      </c>
      <c r="AB16" s="285" t="s">
        <v>482</v>
      </c>
      <c r="AC16" s="64" t="s">
        <v>482</v>
      </c>
      <c r="AD16" s="64" t="s">
        <v>482</v>
      </c>
      <c r="AE16" s="284" t="s">
        <v>482</v>
      </c>
      <c r="AF16" s="64" t="s">
        <v>482</v>
      </c>
      <c r="AG16" s="64" t="s">
        <v>482</v>
      </c>
      <c r="AH16" s="284" t="s">
        <v>482</v>
      </c>
      <c r="AI16" s="64">
        <v>8.7300000000000003E-2</v>
      </c>
      <c r="AJ16" s="64">
        <v>2.562E-2</v>
      </c>
      <c r="AK16" s="284">
        <v>6.515E-2</v>
      </c>
      <c r="AL16" s="64">
        <v>0.91269999999999996</v>
      </c>
      <c r="AM16" s="64">
        <v>0.97438000000000002</v>
      </c>
      <c r="AN16" s="285">
        <v>0.93484999999999996</v>
      </c>
      <c r="AO16" s="616"/>
      <c r="AP16" s="616"/>
      <c r="AQ16" s="616"/>
    </row>
    <row r="17" spans="1:43" s="55" customFormat="1" ht="17.25" customHeight="1" x14ac:dyDescent="0.2">
      <c r="A17" s="775" t="s">
        <v>67</v>
      </c>
      <c r="B17" s="286">
        <v>1738</v>
      </c>
      <c r="C17" s="89">
        <v>67715</v>
      </c>
      <c r="D17" s="287">
        <v>20887</v>
      </c>
      <c r="E17" s="89">
        <v>4</v>
      </c>
      <c r="F17" s="89">
        <v>61</v>
      </c>
      <c r="G17" s="287">
        <v>43</v>
      </c>
      <c r="H17" s="89">
        <v>5</v>
      </c>
      <c r="I17" s="89">
        <v>61</v>
      </c>
      <c r="J17" s="287">
        <v>52</v>
      </c>
      <c r="K17" s="89">
        <v>1</v>
      </c>
      <c r="L17" s="89">
        <v>15</v>
      </c>
      <c r="M17" s="287">
        <v>10</v>
      </c>
      <c r="N17" s="89">
        <v>184</v>
      </c>
      <c r="O17" s="89">
        <v>12114</v>
      </c>
      <c r="P17" s="288">
        <v>1783</v>
      </c>
      <c r="Q17" s="89">
        <v>35</v>
      </c>
      <c r="R17" s="89">
        <v>1397</v>
      </c>
      <c r="S17" s="287">
        <v>284</v>
      </c>
      <c r="T17" s="89">
        <v>320</v>
      </c>
      <c r="U17" s="89">
        <v>3498</v>
      </c>
      <c r="V17" s="287">
        <v>4029</v>
      </c>
      <c r="W17" s="89">
        <v>145</v>
      </c>
      <c r="X17" s="89">
        <v>1305</v>
      </c>
      <c r="Y17" s="287">
        <v>1139</v>
      </c>
      <c r="Z17" s="89">
        <v>78</v>
      </c>
      <c r="AA17" s="89">
        <v>1534</v>
      </c>
      <c r="AB17" s="288">
        <v>844</v>
      </c>
      <c r="AC17" s="89">
        <v>6</v>
      </c>
      <c r="AD17" s="89">
        <v>31</v>
      </c>
      <c r="AE17" s="287">
        <v>93</v>
      </c>
      <c r="AF17" s="89">
        <v>87</v>
      </c>
      <c r="AG17" s="89">
        <v>8076</v>
      </c>
      <c r="AH17" s="287">
        <v>1172</v>
      </c>
      <c r="AI17" s="89">
        <v>597</v>
      </c>
      <c r="AJ17" s="89">
        <v>29757</v>
      </c>
      <c r="AK17" s="287">
        <v>7886</v>
      </c>
      <c r="AL17" s="89">
        <v>276</v>
      </c>
      <c r="AM17" s="89">
        <v>9866</v>
      </c>
      <c r="AN17" s="288">
        <v>3552</v>
      </c>
      <c r="AO17" s="615"/>
      <c r="AP17" s="615"/>
      <c r="AQ17" s="615"/>
    </row>
    <row r="18" spans="1:43" s="56" customFormat="1" ht="17.25" customHeight="1" x14ac:dyDescent="0.2">
      <c r="A18" s="775"/>
      <c r="B18" s="281">
        <v>1</v>
      </c>
      <c r="C18" s="282">
        <v>1</v>
      </c>
      <c r="D18" s="283">
        <v>1</v>
      </c>
      <c r="E18" s="64">
        <v>2.3E-3</v>
      </c>
      <c r="F18" s="64">
        <v>8.9999999999999998E-4</v>
      </c>
      <c r="G18" s="284">
        <v>2.0600000000000002E-3</v>
      </c>
      <c r="H18" s="64">
        <v>2.8800000000000002E-3</v>
      </c>
      <c r="I18" s="64">
        <v>8.9999999999999998E-4</v>
      </c>
      <c r="J18" s="284">
        <v>2.49E-3</v>
      </c>
      <c r="K18" s="64">
        <v>5.8E-4</v>
      </c>
      <c r="L18" s="64">
        <v>2.2000000000000001E-4</v>
      </c>
      <c r="M18" s="284">
        <v>4.8000000000000001E-4</v>
      </c>
      <c r="N18" s="64">
        <v>0.10587000000000001</v>
      </c>
      <c r="O18" s="64">
        <v>0.1789</v>
      </c>
      <c r="P18" s="285">
        <v>8.5360000000000005E-2</v>
      </c>
      <c r="Q18" s="64">
        <v>2.0140000000000002E-2</v>
      </c>
      <c r="R18" s="64">
        <v>2.0629999999999999E-2</v>
      </c>
      <c r="S18" s="284">
        <v>1.3599999999999999E-2</v>
      </c>
      <c r="T18" s="64">
        <v>0.18412000000000001</v>
      </c>
      <c r="U18" s="64">
        <v>5.1659999999999998E-2</v>
      </c>
      <c r="V18" s="284">
        <v>0.19289999999999999</v>
      </c>
      <c r="W18" s="64">
        <v>8.3430000000000004E-2</v>
      </c>
      <c r="X18" s="64">
        <v>1.9269999999999999E-2</v>
      </c>
      <c r="Y18" s="284">
        <v>5.4530000000000002E-2</v>
      </c>
      <c r="Z18" s="64">
        <v>4.4880000000000003E-2</v>
      </c>
      <c r="AA18" s="64">
        <v>2.265E-2</v>
      </c>
      <c r="AB18" s="285">
        <v>4.0410000000000001E-2</v>
      </c>
      <c r="AC18" s="64">
        <v>3.4499999999999999E-3</v>
      </c>
      <c r="AD18" s="64">
        <v>4.6000000000000001E-4</v>
      </c>
      <c r="AE18" s="284">
        <v>4.45E-3</v>
      </c>
      <c r="AF18" s="64">
        <v>5.006E-2</v>
      </c>
      <c r="AG18" s="64">
        <v>0.11926</v>
      </c>
      <c r="AH18" s="284">
        <v>5.611E-2</v>
      </c>
      <c r="AI18" s="64">
        <v>0.34350000000000003</v>
      </c>
      <c r="AJ18" s="64">
        <v>0.43944</v>
      </c>
      <c r="AK18" s="284">
        <v>0.37756000000000001</v>
      </c>
      <c r="AL18" s="64">
        <v>0.1588</v>
      </c>
      <c r="AM18" s="64">
        <v>0.1457</v>
      </c>
      <c r="AN18" s="285">
        <v>0.17005999999999999</v>
      </c>
      <c r="AO18" s="616"/>
      <c r="AP18" s="616"/>
      <c r="AQ18" s="616"/>
    </row>
    <row r="19" spans="1:43" s="55" customFormat="1" ht="17.25" customHeight="1" x14ac:dyDescent="0.2">
      <c r="A19" s="775" t="s">
        <v>68</v>
      </c>
      <c r="B19" s="286">
        <v>227</v>
      </c>
      <c r="C19" s="89">
        <v>16013</v>
      </c>
      <c r="D19" s="287">
        <v>3458</v>
      </c>
      <c r="E19" s="89">
        <v>1</v>
      </c>
      <c r="F19" s="89">
        <v>5</v>
      </c>
      <c r="G19" s="287">
        <v>2</v>
      </c>
      <c r="H19" s="89">
        <v>0</v>
      </c>
      <c r="I19" s="89">
        <v>0</v>
      </c>
      <c r="J19" s="287">
        <v>0</v>
      </c>
      <c r="K19" s="89">
        <v>0</v>
      </c>
      <c r="L19" s="89">
        <v>0</v>
      </c>
      <c r="M19" s="287">
        <v>0</v>
      </c>
      <c r="N19" s="89">
        <v>3</v>
      </c>
      <c r="O19" s="89">
        <v>144</v>
      </c>
      <c r="P19" s="288">
        <v>15</v>
      </c>
      <c r="Q19" s="89">
        <v>6</v>
      </c>
      <c r="R19" s="89">
        <v>419</v>
      </c>
      <c r="S19" s="287">
        <v>56</v>
      </c>
      <c r="T19" s="89">
        <v>28</v>
      </c>
      <c r="U19" s="89">
        <v>772</v>
      </c>
      <c r="V19" s="287">
        <v>447</v>
      </c>
      <c r="W19" s="89">
        <v>6</v>
      </c>
      <c r="X19" s="89">
        <v>122</v>
      </c>
      <c r="Y19" s="287">
        <v>28</v>
      </c>
      <c r="Z19" s="89">
        <v>4</v>
      </c>
      <c r="AA19" s="89">
        <v>80</v>
      </c>
      <c r="AB19" s="288">
        <v>53</v>
      </c>
      <c r="AC19" s="89">
        <v>5</v>
      </c>
      <c r="AD19" s="89">
        <v>43</v>
      </c>
      <c r="AE19" s="287">
        <v>76</v>
      </c>
      <c r="AF19" s="89">
        <v>3</v>
      </c>
      <c r="AG19" s="89">
        <v>1972</v>
      </c>
      <c r="AH19" s="287">
        <v>38</v>
      </c>
      <c r="AI19" s="89">
        <v>102</v>
      </c>
      <c r="AJ19" s="89">
        <v>11367</v>
      </c>
      <c r="AK19" s="287">
        <v>2006</v>
      </c>
      <c r="AL19" s="89">
        <v>69</v>
      </c>
      <c r="AM19" s="89">
        <v>1089</v>
      </c>
      <c r="AN19" s="288">
        <v>737</v>
      </c>
      <c r="AO19" s="615"/>
      <c r="AP19" s="615"/>
      <c r="AQ19" s="615"/>
    </row>
    <row r="20" spans="1:43" s="56" customFormat="1" ht="17.25" customHeight="1" x14ac:dyDescent="0.2">
      <c r="A20" s="775"/>
      <c r="B20" s="281">
        <v>1</v>
      </c>
      <c r="C20" s="282">
        <v>1</v>
      </c>
      <c r="D20" s="283">
        <v>1</v>
      </c>
      <c r="E20" s="64">
        <v>4.4099999999999999E-3</v>
      </c>
      <c r="F20" s="64">
        <v>3.1E-4</v>
      </c>
      <c r="G20" s="284">
        <v>5.8E-4</v>
      </c>
      <c r="H20" s="64" t="s">
        <v>482</v>
      </c>
      <c r="I20" s="64" t="s">
        <v>482</v>
      </c>
      <c r="J20" s="284" t="s">
        <v>482</v>
      </c>
      <c r="K20" s="64" t="s">
        <v>482</v>
      </c>
      <c r="L20" s="64" t="s">
        <v>482</v>
      </c>
      <c r="M20" s="284" t="s">
        <v>482</v>
      </c>
      <c r="N20" s="64">
        <v>1.3220000000000001E-2</v>
      </c>
      <c r="O20" s="64">
        <v>8.9899999999999997E-3</v>
      </c>
      <c r="P20" s="285">
        <v>4.3400000000000001E-3</v>
      </c>
      <c r="Q20" s="64">
        <v>2.6429999999999999E-2</v>
      </c>
      <c r="R20" s="64">
        <v>2.6169999999999999E-2</v>
      </c>
      <c r="S20" s="284">
        <v>1.619E-2</v>
      </c>
      <c r="T20" s="64">
        <v>0.12335</v>
      </c>
      <c r="U20" s="64">
        <v>4.8210000000000003E-2</v>
      </c>
      <c r="V20" s="284">
        <v>0.12927</v>
      </c>
      <c r="W20" s="64">
        <v>2.6429999999999999E-2</v>
      </c>
      <c r="X20" s="64">
        <v>7.62E-3</v>
      </c>
      <c r="Y20" s="284">
        <v>8.0999999999999996E-3</v>
      </c>
      <c r="Z20" s="64">
        <v>1.762E-2</v>
      </c>
      <c r="AA20" s="64">
        <v>5.0000000000000001E-3</v>
      </c>
      <c r="AB20" s="285">
        <v>1.533E-2</v>
      </c>
      <c r="AC20" s="64">
        <v>2.2030000000000001E-2</v>
      </c>
      <c r="AD20" s="64">
        <v>2.6900000000000001E-3</v>
      </c>
      <c r="AE20" s="284">
        <v>2.198E-2</v>
      </c>
      <c r="AF20" s="64">
        <v>1.3220000000000001E-2</v>
      </c>
      <c r="AG20" s="64">
        <v>0.12315</v>
      </c>
      <c r="AH20" s="284">
        <v>1.099E-2</v>
      </c>
      <c r="AI20" s="64">
        <v>0.44934000000000002</v>
      </c>
      <c r="AJ20" s="64">
        <v>0.70986000000000005</v>
      </c>
      <c r="AK20" s="284">
        <v>0.58009999999999995</v>
      </c>
      <c r="AL20" s="64">
        <v>0.30396000000000001</v>
      </c>
      <c r="AM20" s="64">
        <v>6.8010000000000001E-2</v>
      </c>
      <c r="AN20" s="285">
        <v>0.21312999999999999</v>
      </c>
      <c r="AO20" s="616"/>
      <c r="AP20" s="616"/>
      <c r="AQ20" s="616"/>
    </row>
    <row r="21" spans="1:43" s="55" customFormat="1" ht="17.25" customHeight="1" x14ac:dyDescent="0.2">
      <c r="A21" s="775" t="s">
        <v>69</v>
      </c>
      <c r="B21" s="286">
        <v>3482</v>
      </c>
      <c r="C21" s="89">
        <v>176045</v>
      </c>
      <c r="D21" s="287">
        <v>46817</v>
      </c>
      <c r="E21" s="89">
        <v>28</v>
      </c>
      <c r="F21" s="89">
        <v>5170</v>
      </c>
      <c r="G21" s="287">
        <v>334</v>
      </c>
      <c r="H21" s="89">
        <v>2</v>
      </c>
      <c r="I21" s="89">
        <v>20</v>
      </c>
      <c r="J21" s="287">
        <v>4</v>
      </c>
      <c r="K21" s="89">
        <v>0</v>
      </c>
      <c r="L21" s="89">
        <v>0</v>
      </c>
      <c r="M21" s="287">
        <v>0</v>
      </c>
      <c r="N21" s="89">
        <v>140</v>
      </c>
      <c r="O21" s="89">
        <v>12364</v>
      </c>
      <c r="P21" s="288">
        <v>2167</v>
      </c>
      <c r="Q21" s="89">
        <v>104</v>
      </c>
      <c r="R21" s="89">
        <v>2862</v>
      </c>
      <c r="S21" s="287">
        <v>730</v>
      </c>
      <c r="T21" s="89">
        <v>517</v>
      </c>
      <c r="U21" s="89">
        <v>8715</v>
      </c>
      <c r="V21" s="287">
        <v>7446</v>
      </c>
      <c r="W21" s="89">
        <v>120</v>
      </c>
      <c r="X21" s="89">
        <v>4827</v>
      </c>
      <c r="Y21" s="287">
        <v>1148</v>
      </c>
      <c r="Z21" s="89">
        <v>243</v>
      </c>
      <c r="AA21" s="89">
        <v>10781</v>
      </c>
      <c r="AB21" s="288">
        <v>3376</v>
      </c>
      <c r="AC21" s="89">
        <v>190</v>
      </c>
      <c r="AD21" s="89">
        <v>5303</v>
      </c>
      <c r="AE21" s="287">
        <v>1924</v>
      </c>
      <c r="AF21" s="89">
        <v>290</v>
      </c>
      <c r="AG21" s="89">
        <v>9267</v>
      </c>
      <c r="AH21" s="287">
        <v>4267</v>
      </c>
      <c r="AI21" s="89">
        <v>892</v>
      </c>
      <c r="AJ21" s="89">
        <v>71124</v>
      </c>
      <c r="AK21" s="287">
        <v>12963</v>
      </c>
      <c r="AL21" s="89">
        <v>956</v>
      </c>
      <c r="AM21" s="89">
        <v>45612</v>
      </c>
      <c r="AN21" s="288">
        <v>12458</v>
      </c>
      <c r="AO21" s="615"/>
      <c r="AP21" s="615"/>
      <c r="AQ21" s="615"/>
    </row>
    <row r="22" spans="1:43" s="56" customFormat="1" ht="17.25" customHeight="1" x14ac:dyDescent="0.2">
      <c r="A22" s="775"/>
      <c r="B22" s="281">
        <v>1</v>
      </c>
      <c r="C22" s="282">
        <v>1</v>
      </c>
      <c r="D22" s="283">
        <v>1</v>
      </c>
      <c r="E22" s="64">
        <v>8.0400000000000003E-3</v>
      </c>
      <c r="F22" s="64">
        <v>2.937E-2</v>
      </c>
      <c r="G22" s="284">
        <v>7.1300000000000001E-3</v>
      </c>
      <c r="H22" s="64">
        <v>5.6999999999999998E-4</v>
      </c>
      <c r="I22" s="64">
        <v>1.1E-4</v>
      </c>
      <c r="J22" s="284">
        <v>9.0000000000000006E-5</v>
      </c>
      <c r="K22" s="64" t="s">
        <v>482</v>
      </c>
      <c r="L22" s="64" t="s">
        <v>482</v>
      </c>
      <c r="M22" s="284" t="s">
        <v>482</v>
      </c>
      <c r="N22" s="64">
        <v>4.0210000000000003E-2</v>
      </c>
      <c r="O22" s="64">
        <v>7.0230000000000001E-2</v>
      </c>
      <c r="P22" s="285">
        <v>4.6289999999999998E-2</v>
      </c>
      <c r="Q22" s="64">
        <v>2.9870000000000001E-2</v>
      </c>
      <c r="R22" s="64">
        <v>1.626E-2</v>
      </c>
      <c r="S22" s="284">
        <v>1.559E-2</v>
      </c>
      <c r="T22" s="64">
        <v>0.14848</v>
      </c>
      <c r="U22" s="64">
        <v>4.9500000000000002E-2</v>
      </c>
      <c r="V22" s="284">
        <v>0.15903999999999999</v>
      </c>
      <c r="W22" s="64">
        <v>3.4459999999999998E-2</v>
      </c>
      <c r="X22" s="64">
        <v>2.742E-2</v>
      </c>
      <c r="Y22" s="284">
        <v>2.452E-2</v>
      </c>
      <c r="Z22" s="64">
        <v>6.9790000000000005E-2</v>
      </c>
      <c r="AA22" s="64">
        <v>6.1240000000000003E-2</v>
      </c>
      <c r="AB22" s="285">
        <v>7.2109999999999994E-2</v>
      </c>
      <c r="AC22" s="64">
        <v>5.457E-2</v>
      </c>
      <c r="AD22" s="64">
        <v>3.0120000000000001E-2</v>
      </c>
      <c r="AE22" s="284">
        <v>4.1099999999999998E-2</v>
      </c>
      <c r="AF22" s="64">
        <v>8.3290000000000003E-2</v>
      </c>
      <c r="AG22" s="64">
        <v>5.2639999999999999E-2</v>
      </c>
      <c r="AH22" s="284">
        <v>9.1139999999999999E-2</v>
      </c>
      <c r="AI22" s="64">
        <v>0.25617000000000001</v>
      </c>
      <c r="AJ22" s="64">
        <v>0.40400999999999998</v>
      </c>
      <c r="AK22" s="284">
        <v>0.27689000000000002</v>
      </c>
      <c r="AL22" s="64">
        <v>0.27455000000000002</v>
      </c>
      <c r="AM22" s="64">
        <v>0.25908999999999999</v>
      </c>
      <c r="AN22" s="285">
        <v>0.2661</v>
      </c>
      <c r="AO22" s="616"/>
      <c r="AP22" s="616"/>
      <c r="AQ22" s="616"/>
    </row>
    <row r="23" spans="1:43" s="55" customFormat="1" ht="17.25" customHeight="1" x14ac:dyDescent="0.2">
      <c r="A23" s="775" t="s">
        <v>70</v>
      </c>
      <c r="B23" s="286">
        <v>5040</v>
      </c>
      <c r="C23" s="89">
        <v>221801</v>
      </c>
      <c r="D23" s="287">
        <v>74461</v>
      </c>
      <c r="E23" s="89">
        <v>14</v>
      </c>
      <c r="F23" s="89">
        <v>2089</v>
      </c>
      <c r="G23" s="287">
        <v>71</v>
      </c>
      <c r="H23" s="89">
        <v>3</v>
      </c>
      <c r="I23" s="89">
        <v>244</v>
      </c>
      <c r="J23" s="287">
        <v>22</v>
      </c>
      <c r="K23" s="89">
        <v>0</v>
      </c>
      <c r="L23" s="89">
        <v>0</v>
      </c>
      <c r="M23" s="287">
        <v>0</v>
      </c>
      <c r="N23" s="89">
        <v>305</v>
      </c>
      <c r="O23" s="89">
        <v>12108</v>
      </c>
      <c r="P23" s="288">
        <v>6137</v>
      </c>
      <c r="Q23" s="89">
        <v>563</v>
      </c>
      <c r="R23" s="89">
        <v>17934</v>
      </c>
      <c r="S23" s="287">
        <v>4742</v>
      </c>
      <c r="T23" s="89">
        <v>1003</v>
      </c>
      <c r="U23" s="89">
        <v>16824</v>
      </c>
      <c r="V23" s="287">
        <v>17613</v>
      </c>
      <c r="W23" s="89">
        <v>227</v>
      </c>
      <c r="X23" s="89">
        <v>3172</v>
      </c>
      <c r="Y23" s="287">
        <v>2231</v>
      </c>
      <c r="Z23" s="89">
        <v>292</v>
      </c>
      <c r="AA23" s="89">
        <v>4611</v>
      </c>
      <c r="AB23" s="288">
        <v>4829</v>
      </c>
      <c r="AC23" s="89">
        <v>34</v>
      </c>
      <c r="AD23" s="89">
        <v>203</v>
      </c>
      <c r="AE23" s="287">
        <v>729</v>
      </c>
      <c r="AF23" s="89">
        <v>314</v>
      </c>
      <c r="AG23" s="89">
        <v>7693</v>
      </c>
      <c r="AH23" s="287">
        <v>3804</v>
      </c>
      <c r="AI23" s="89">
        <v>1584</v>
      </c>
      <c r="AJ23" s="89">
        <v>132910</v>
      </c>
      <c r="AK23" s="287">
        <v>23654</v>
      </c>
      <c r="AL23" s="89">
        <v>701</v>
      </c>
      <c r="AM23" s="89">
        <v>24013</v>
      </c>
      <c r="AN23" s="288">
        <v>10629</v>
      </c>
      <c r="AO23" s="615"/>
      <c r="AP23" s="615"/>
      <c r="AQ23" s="615"/>
    </row>
    <row r="24" spans="1:43" s="56" customFormat="1" ht="17.25" customHeight="1" x14ac:dyDescent="0.2">
      <c r="A24" s="775"/>
      <c r="B24" s="281">
        <v>1</v>
      </c>
      <c r="C24" s="282">
        <v>1</v>
      </c>
      <c r="D24" s="283">
        <v>1</v>
      </c>
      <c r="E24" s="64">
        <v>2.7799999999999999E-3</v>
      </c>
      <c r="F24" s="64">
        <v>9.4199999999999996E-3</v>
      </c>
      <c r="G24" s="284">
        <v>9.5E-4</v>
      </c>
      <c r="H24" s="64">
        <v>5.9999999999999995E-4</v>
      </c>
      <c r="I24" s="64">
        <v>1.1000000000000001E-3</v>
      </c>
      <c r="J24" s="284">
        <v>2.9999999999999997E-4</v>
      </c>
      <c r="K24" s="64" t="s">
        <v>482</v>
      </c>
      <c r="L24" s="64" t="s">
        <v>482</v>
      </c>
      <c r="M24" s="284" t="s">
        <v>482</v>
      </c>
      <c r="N24" s="64">
        <v>6.0519999999999997E-2</v>
      </c>
      <c r="O24" s="64">
        <v>5.459E-2</v>
      </c>
      <c r="P24" s="285">
        <v>8.2419999999999993E-2</v>
      </c>
      <c r="Q24" s="64">
        <v>0.11171</v>
      </c>
      <c r="R24" s="64">
        <v>8.0860000000000001E-2</v>
      </c>
      <c r="S24" s="284">
        <v>6.368E-2</v>
      </c>
      <c r="T24" s="64">
        <v>0.19900999999999999</v>
      </c>
      <c r="U24" s="64">
        <v>7.5850000000000001E-2</v>
      </c>
      <c r="V24" s="284">
        <v>0.23654</v>
      </c>
      <c r="W24" s="64">
        <v>4.5039999999999997E-2</v>
      </c>
      <c r="X24" s="64">
        <v>1.43E-2</v>
      </c>
      <c r="Y24" s="284">
        <v>2.9960000000000001E-2</v>
      </c>
      <c r="Z24" s="64">
        <v>5.7939999999999998E-2</v>
      </c>
      <c r="AA24" s="64">
        <v>2.0789999999999999E-2</v>
      </c>
      <c r="AB24" s="285">
        <v>6.4850000000000005E-2</v>
      </c>
      <c r="AC24" s="64">
        <v>6.7499999999999999E-3</v>
      </c>
      <c r="AD24" s="64">
        <v>9.2000000000000003E-4</v>
      </c>
      <c r="AE24" s="284">
        <v>9.7900000000000001E-3</v>
      </c>
      <c r="AF24" s="64">
        <v>6.2300000000000001E-2</v>
      </c>
      <c r="AG24" s="64">
        <v>3.4680000000000002E-2</v>
      </c>
      <c r="AH24" s="284">
        <v>5.1090000000000003E-2</v>
      </c>
      <c r="AI24" s="64">
        <v>0.31429000000000001</v>
      </c>
      <c r="AJ24" s="64">
        <v>0.59923000000000004</v>
      </c>
      <c r="AK24" s="284">
        <v>0.31767000000000001</v>
      </c>
      <c r="AL24" s="64">
        <v>0.13908999999999999</v>
      </c>
      <c r="AM24" s="64">
        <v>0.10826</v>
      </c>
      <c r="AN24" s="285">
        <v>0.14274999999999999</v>
      </c>
      <c r="AO24" s="616"/>
      <c r="AP24" s="616"/>
      <c r="AQ24" s="616"/>
    </row>
    <row r="25" spans="1:43" s="55" customFormat="1" ht="17.25" customHeight="1" x14ac:dyDescent="0.2">
      <c r="A25" s="775" t="s">
        <v>71</v>
      </c>
      <c r="B25" s="286">
        <v>1686</v>
      </c>
      <c r="C25" s="89">
        <v>71080</v>
      </c>
      <c r="D25" s="287">
        <v>20884</v>
      </c>
      <c r="E25" s="89">
        <v>0</v>
      </c>
      <c r="F25" s="89">
        <v>0</v>
      </c>
      <c r="G25" s="287">
        <v>0</v>
      </c>
      <c r="H25" s="89">
        <v>0</v>
      </c>
      <c r="I25" s="89">
        <v>0</v>
      </c>
      <c r="J25" s="287">
        <v>0</v>
      </c>
      <c r="K25" s="89">
        <v>6</v>
      </c>
      <c r="L25" s="89">
        <v>26</v>
      </c>
      <c r="M25" s="287">
        <v>18</v>
      </c>
      <c r="N25" s="89">
        <v>33</v>
      </c>
      <c r="O25" s="89">
        <v>711</v>
      </c>
      <c r="P25" s="288">
        <v>404</v>
      </c>
      <c r="Q25" s="89">
        <v>66</v>
      </c>
      <c r="R25" s="89">
        <v>3899</v>
      </c>
      <c r="S25" s="287">
        <v>696</v>
      </c>
      <c r="T25" s="89">
        <v>202</v>
      </c>
      <c r="U25" s="89">
        <v>3504</v>
      </c>
      <c r="V25" s="287">
        <v>2024</v>
      </c>
      <c r="W25" s="89">
        <v>80</v>
      </c>
      <c r="X25" s="89">
        <v>1458</v>
      </c>
      <c r="Y25" s="287">
        <v>917</v>
      </c>
      <c r="Z25" s="89">
        <v>156</v>
      </c>
      <c r="AA25" s="89">
        <v>8108</v>
      </c>
      <c r="AB25" s="288">
        <v>2258</v>
      </c>
      <c r="AC25" s="89">
        <v>8</v>
      </c>
      <c r="AD25" s="89">
        <v>61</v>
      </c>
      <c r="AE25" s="287">
        <v>73</v>
      </c>
      <c r="AF25" s="89">
        <v>264</v>
      </c>
      <c r="AG25" s="89">
        <v>9166</v>
      </c>
      <c r="AH25" s="287">
        <v>2594</v>
      </c>
      <c r="AI25" s="89">
        <v>660</v>
      </c>
      <c r="AJ25" s="89">
        <v>39166</v>
      </c>
      <c r="AK25" s="287">
        <v>8717</v>
      </c>
      <c r="AL25" s="89">
        <v>211</v>
      </c>
      <c r="AM25" s="89">
        <v>4981</v>
      </c>
      <c r="AN25" s="288">
        <v>3183</v>
      </c>
      <c r="AO25" s="615"/>
      <c r="AP25" s="615"/>
      <c r="AQ25" s="615"/>
    </row>
    <row r="26" spans="1:43" s="56" customFormat="1" ht="17.25" customHeight="1" x14ac:dyDescent="0.2">
      <c r="A26" s="775"/>
      <c r="B26" s="281">
        <v>1</v>
      </c>
      <c r="C26" s="282">
        <v>1</v>
      </c>
      <c r="D26" s="283">
        <v>1</v>
      </c>
      <c r="E26" s="64" t="s">
        <v>482</v>
      </c>
      <c r="F26" s="64" t="s">
        <v>482</v>
      </c>
      <c r="G26" s="284" t="s">
        <v>482</v>
      </c>
      <c r="H26" s="64" t="s">
        <v>482</v>
      </c>
      <c r="I26" s="64" t="s">
        <v>482</v>
      </c>
      <c r="J26" s="284" t="s">
        <v>482</v>
      </c>
      <c r="K26" s="64">
        <v>3.5599999999999998E-3</v>
      </c>
      <c r="L26" s="64">
        <v>3.6999999999999999E-4</v>
      </c>
      <c r="M26" s="284">
        <v>8.5999999999999998E-4</v>
      </c>
      <c r="N26" s="64">
        <v>1.9570000000000001E-2</v>
      </c>
      <c r="O26" s="64">
        <v>0.01</v>
      </c>
      <c r="P26" s="285">
        <v>1.934E-2</v>
      </c>
      <c r="Q26" s="64">
        <v>3.9149999999999997E-2</v>
      </c>
      <c r="R26" s="64">
        <v>5.4850000000000003E-2</v>
      </c>
      <c r="S26" s="284">
        <v>3.3329999999999999E-2</v>
      </c>
      <c r="T26" s="64">
        <v>0.11981</v>
      </c>
      <c r="U26" s="64">
        <v>4.9299999999999997E-2</v>
      </c>
      <c r="V26" s="284">
        <v>9.6920000000000006E-2</v>
      </c>
      <c r="W26" s="64">
        <v>4.7449999999999999E-2</v>
      </c>
      <c r="X26" s="64">
        <v>2.051E-2</v>
      </c>
      <c r="Y26" s="284">
        <v>4.3909999999999998E-2</v>
      </c>
      <c r="Z26" s="64">
        <v>9.2530000000000001E-2</v>
      </c>
      <c r="AA26" s="64">
        <v>0.11407</v>
      </c>
      <c r="AB26" s="285">
        <v>0.10811999999999999</v>
      </c>
      <c r="AC26" s="64">
        <v>4.7400000000000003E-3</v>
      </c>
      <c r="AD26" s="64">
        <v>8.5999999999999998E-4</v>
      </c>
      <c r="AE26" s="284">
        <v>3.5000000000000001E-3</v>
      </c>
      <c r="AF26" s="64">
        <v>0.15658</v>
      </c>
      <c r="AG26" s="64">
        <v>0.12895000000000001</v>
      </c>
      <c r="AH26" s="284">
        <v>0.12421</v>
      </c>
      <c r="AI26" s="64">
        <v>0.39145999999999997</v>
      </c>
      <c r="AJ26" s="64">
        <v>0.55101</v>
      </c>
      <c r="AK26" s="284">
        <v>0.41739999999999999</v>
      </c>
      <c r="AL26" s="64">
        <v>0.12515000000000001</v>
      </c>
      <c r="AM26" s="64">
        <v>7.0080000000000003E-2</v>
      </c>
      <c r="AN26" s="285">
        <v>0.15240999999999999</v>
      </c>
      <c r="AO26" s="616"/>
      <c r="AP26" s="616"/>
      <c r="AQ26" s="616"/>
    </row>
    <row r="27" spans="1:43" s="55" customFormat="1" ht="17.25" customHeight="1" x14ac:dyDescent="0.2">
      <c r="A27" s="775" t="s">
        <v>72</v>
      </c>
      <c r="B27" s="286">
        <v>335</v>
      </c>
      <c r="C27" s="89">
        <v>11779</v>
      </c>
      <c r="D27" s="287">
        <v>3518</v>
      </c>
      <c r="E27" s="89">
        <v>0</v>
      </c>
      <c r="F27" s="89">
        <v>0</v>
      </c>
      <c r="G27" s="287">
        <v>0</v>
      </c>
      <c r="H27" s="89">
        <v>0</v>
      </c>
      <c r="I27" s="89">
        <v>0</v>
      </c>
      <c r="J27" s="287">
        <v>0</v>
      </c>
      <c r="K27" s="89">
        <v>0</v>
      </c>
      <c r="L27" s="89">
        <v>0</v>
      </c>
      <c r="M27" s="287">
        <v>0</v>
      </c>
      <c r="N27" s="89">
        <v>1</v>
      </c>
      <c r="O27" s="89">
        <v>12</v>
      </c>
      <c r="P27" s="288">
        <v>1</v>
      </c>
      <c r="Q27" s="89">
        <v>31</v>
      </c>
      <c r="R27" s="89">
        <v>422</v>
      </c>
      <c r="S27" s="287">
        <v>125</v>
      </c>
      <c r="T27" s="89">
        <v>48</v>
      </c>
      <c r="U27" s="89">
        <v>1018</v>
      </c>
      <c r="V27" s="287">
        <v>826</v>
      </c>
      <c r="W27" s="89">
        <v>34</v>
      </c>
      <c r="X27" s="89">
        <v>319</v>
      </c>
      <c r="Y27" s="287">
        <v>602</v>
      </c>
      <c r="Z27" s="89">
        <v>0</v>
      </c>
      <c r="AA27" s="89">
        <v>0</v>
      </c>
      <c r="AB27" s="288">
        <v>0</v>
      </c>
      <c r="AC27" s="89">
        <v>1</v>
      </c>
      <c r="AD27" s="89">
        <v>24</v>
      </c>
      <c r="AE27" s="287">
        <v>14</v>
      </c>
      <c r="AF27" s="89">
        <v>30</v>
      </c>
      <c r="AG27" s="89">
        <v>1168</v>
      </c>
      <c r="AH27" s="287">
        <v>292</v>
      </c>
      <c r="AI27" s="89">
        <v>134</v>
      </c>
      <c r="AJ27" s="89">
        <v>4847</v>
      </c>
      <c r="AK27" s="287">
        <v>1093</v>
      </c>
      <c r="AL27" s="89">
        <v>56</v>
      </c>
      <c r="AM27" s="89">
        <v>3969</v>
      </c>
      <c r="AN27" s="288">
        <v>565</v>
      </c>
      <c r="AO27" s="615"/>
      <c r="AP27" s="615"/>
      <c r="AQ27" s="615"/>
    </row>
    <row r="28" spans="1:43" s="56" customFormat="1" ht="17.25" customHeight="1" x14ac:dyDescent="0.2">
      <c r="A28" s="775"/>
      <c r="B28" s="281">
        <v>1</v>
      </c>
      <c r="C28" s="282">
        <v>1</v>
      </c>
      <c r="D28" s="283">
        <v>1</v>
      </c>
      <c r="E28" s="64" t="s">
        <v>482</v>
      </c>
      <c r="F28" s="64" t="s">
        <v>482</v>
      </c>
      <c r="G28" s="284" t="s">
        <v>482</v>
      </c>
      <c r="H28" s="64" t="s">
        <v>482</v>
      </c>
      <c r="I28" s="64" t="s">
        <v>482</v>
      </c>
      <c r="J28" s="284" t="s">
        <v>482</v>
      </c>
      <c r="K28" s="64" t="s">
        <v>482</v>
      </c>
      <c r="L28" s="64" t="s">
        <v>482</v>
      </c>
      <c r="M28" s="284" t="s">
        <v>482</v>
      </c>
      <c r="N28" s="64">
        <v>2.99E-3</v>
      </c>
      <c r="O28" s="64">
        <v>1.0200000000000001E-3</v>
      </c>
      <c r="P28" s="285">
        <v>2.7999999999999998E-4</v>
      </c>
      <c r="Q28" s="64">
        <v>9.2539999999999997E-2</v>
      </c>
      <c r="R28" s="64">
        <v>3.5830000000000001E-2</v>
      </c>
      <c r="S28" s="284">
        <v>3.5529999999999999E-2</v>
      </c>
      <c r="T28" s="64">
        <v>0.14327999999999999</v>
      </c>
      <c r="U28" s="64">
        <v>8.6419999999999997E-2</v>
      </c>
      <c r="V28" s="284">
        <v>0.23479</v>
      </c>
      <c r="W28" s="64">
        <v>0.10149</v>
      </c>
      <c r="X28" s="64">
        <v>2.708E-2</v>
      </c>
      <c r="Y28" s="284">
        <v>0.17111999999999999</v>
      </c>
      <c r="Z28" s="64" t="s">
        <v>482</v>
      </c>
      <c r="AA28" s="64" t="s">
        <v>482</v>
      </c>
      <c r="AB28" s="285" t="s">
        <v>482</v>
      </c>
      <c r="AC28" s="64">
        <v>2.99E-3</v>
      </c>
      <c r="AD28" s="64">
        <v>2.0400000000000001E-3</v>
      </c>
      <c r="AE28" s="284">
        <v>3.98E-3</v>
      </c>
      <c r="AF28" s="64">
        <v>8.9550000000000005E-2</v>
      </c>
      <c r="AG28" s="64">
        <v>9.9159999999999998E-2</v>
      </c>
      <c r="AH28" s="284">
        <v>8.3000000000000004E-2</v>
      </c>
      <c r="AI28" s="64">
        <v>0.4</v>
      </c>
      <c r="AJ28" s="64">
        <v>0.41149999999999998</v>
      </c>
      <c r="AK28" s="284">
        <v>0.31069000000000002</v>
      </c>
      <c r="AL28" s="64">
        <v>0.16716</v>
      </c>
      <c r="AM28" s="64">
        <v>0.33695999999999998</v>
      </c>
      <c r="AN28" s="285">
        <v>0.16059999999999999</v>
      </c>
      <c r="AO28" s="616"/>
      <c r="AP28" s="616"/>
      <c r="AQ28" s="616"/>
    </row>
    <row r="29" spans="1:43" s="55" customFormat="1" ht="17.25" customHeight="1" x14ac:dyDescent="0.2">
      <c r="A29" s="775" t="s">
        <v>73</v>
      </c>
      <c r="B29" s="286">
        <v>552</v>
      </c>
      <c r="C29" s="89">
        <v>24580</v>
      </c>
      <c r="D29" s="287">
        <v>8354</v>
      </c>
      <c r="E29" s="89">
        <v>16</v>
      </c>
      <c r="F29" s="89">
        <v>75</v>
      </c>
      <c r="G29" s="287">
        <v>84</v>
      </c>
      <c r="H29" s="89">
        <v>1</v>
      </c>
      <c r="I29" s="89">
        <v>5</v>
      </c>
      <c r="J29" s="287">
        <v>7</v>
      </c>
      <c r="K29" s="89">
        <v>2</v>
      </c>
      <c r="L29" s="89">
        <v>6</v>
      </c>
      <c r="M29" s="287">
        <v>13</v>
      </c>
      <c r="N29" s="89">
        <v>9</v>
      </c>
      <c r="O29" s="89">
        <v>57</v>
      </c>
      <c r="P29" s="288">
        <v>265</v>
      </c>
      <c r="Q29" s="89">
        <v>15</v>
      </c>
      <c r="R29" s="89">
        <v>567</v>
      </c>
      <c r="S29" s="287">
        <v>37</v>
      </c>
      <c r="T29" s="89">
        <v>169</v>
      </c>
      <c r="U29" s="89">
        <v>2800</v>
      </c>
      <c r="V29" s="287">
        <v>2786</v>
      </c>
      <c r="W29" s="89">
        <v>59</v>
      </c>
      <c r="X29" s="89">
        <v>1226</v>
      </c>
      <c r="Y29" s="287">
        <v>604</v>
      </c>
      <c r="Z29" s="89">
        <v>38</v>
      </c>
      <c r="AA29" s="89">
        <v>329</v>
      </c>
      <c r="AB29" s="288">
        <v>456</v>
      </c>
      <c r="AC29" s="89">
        <v>7</v>
      </c>
      <c r="AD29" s="89">
        <v>86</v>
      </c>
      <c r="AE29" s="287">
        <v>371</v>
      </c>
      <c r="AF29" s="89">
        <v>57</v>
      </c>
      <c r="AG29" s="89">
        <v>1240</v>
      </c>
      <c r="AH29" s="287">
        <v>1305</v>
      </c>
      <c r="AI29" s="89">
        <v>109</v>
      </c>
      <c r="AJ29" s="89">
        <v>16660</v>
      </c>
      <c r="AK29" s="287">
        <v>1760</v>
      </c>
      <c r="AL29" s="89">
        <v>70</v>
      </c>
      <c r="AM29" s="89">
        <v>1529</v>
      </c>
      <c r="AN29" s="288">
        <v>666</v>
      </c>
      <c r="AO29" s="615"/>
      <c r="AP29" s="615"/>
      <c r="AQ29" s="615"/>
    </row>
    <row r="30" spans="1:43" s="56" customFormat="1" ht="17.25" customHeight="1" x14ac:dyDescent="0.2">
      <c r="A30" s="775"/>
      <c r="B30" s="281">
        <v>1</v>
      </c>
      <c r="C30" s="282">
        <v>1</v>
      </c>
      <c r="D30" s="283">
        <v>1</v>
      </c>
      <c r="E30" s="64">
        <v>2.8989999999999998E-2</v>
      </c>
      <c r="F30" s="64">
        <v>3.0500000000000002E-3</v>
      </c>
      <c r="G30" s="284">
        <v>1.0059999999999999E-2</v>
      </c>
      <c r="H30" s="64">
        <v>1.81E-3</v>
      </c>
      <c r="I30" s="64">
        <v>2.0000000000000001E-4</v>
      </c>
      <c r="J30" s="284">
        <v>8.4000000000000003E-4</v>
      </c>
      <c r="K30" s="64">
        <v>3.62E-3</v>
      </c>
      <c r="L30" s="64">
        <v>2.4000000000000001E-4</v>
      </c>
      <c r="M30" s="284">
        <v>1.56E-3</v>
      </c>
      <c r="N30" s="64">
        <v>1.6299999999999999E-2</v>
      </c>
      <c r="O30" s="64">
        <v>2.32E-3</v>
      </c>
      <c r="P30" s="285">
        <v>3.1719999999999998E-2</v>
      </c>
      <c r="Q30" s="64">
        <v>2.717E-2</v>
      </c>
      <c r="R30" s="64">
        <v>2.307E-2</v>
      </c>
      <c r="S30" s="284">
        <v>4.4299999999999999E-3</v>
      </c>
      <c r="T30" s="64">
        <v>0.30615999999999999</v>
      </c>
      <c r="U30" s="64">
        <v>0.11391</v>
      </c>
      <c r="V30" s="284">
        <v>0.33349000000000001</v>
      </c>
      <c r="W30" s="64">
        <v>0.10688</v>
      </c>
      <c r="X30" s="64">
        <v>4.9880000000000001E-2</v>
      </c>
      <c r="Y30" s="284">
        <v>7.2300000000000003E-2</v>
      </c>
      <c r="Z30" s="64">
        <v>6.8839999999999998E-2</v>
      </c>
      <c r="AA30" s="64">
        <v>1.338E-2</v>
      </c>
      <c r="AB30" s="285">
        <v>5.4579999999999997E-2</v>
      </c>
      <c r="AC30" s="64">
        <v>1.268E-2</v>
      </c>
      <c r="AD30" s="64">
        <v>3.5000000000000001E-3</v>
      </c>
      <c r="AE30" s="284">
        <v>4.4409999999999998E-2</v>
      </c>
      <c r="AF30" s="64">
        <v>0.10326</v>
      </c>
      <c r="AG30" s="64">
        <v>5.0450000000000002E-2</v>
      </c>
      <c r="AH30" s="284">
        <v>0.15620999999999999</v>
      </c>
      <c r="AI30" s="64">
        <v>0.19746</v>
      </c>
      <c r="AJ30" s="64">
        <v>0.67779</v>
      </c>
      <c r="AK30" s="284">
        <v>0.21068000000000001</v>
      </c>
      <c r="AL30" s="64">
        <v>0.12681000000000001</v>
      </c>
      <c r="AM30" s="64">
        <v>6.2210000000000001E-2</v>
      </c>
      <c r="AN30" s="285">
        <v>7.9719999999999999E-2</v>
      </c>
      <c r="AO30" s="616"/>
      <c r="AP30" s="616"/>
      <c r="AQ30" s="616"/>
    </row>
    <row r="31" spans="1:43" s="55" customFormat="1" ht="17.25" customHeight="1" x14ac:dyDescent="0.2">
      <c r="A31" s="775" t="s">
        <v>74</v>
      </c>
      <c r="B31" s="286">
        <v>534</v>
      </c>
      <c r="C31" s="89">
        <v>35871</v>
      </c>
      <c r="D31" s="287">
        <v>7613</v>
      </c>
      <c r="E31" s="89">
        <v>0</v>
      </c>
      <c r="F31" s="89">
        <v>0</v>
      </c>
      <c r="G31" s="287">
        <v>0</v>
      </c>
      <c r="H31" s="89">
        <v>0</v>
      </c>
      <c r="I31" s="89">
        <v>0</v>
      </c>
      <c r="J31" s="287">
        <v>0</v>
      </c>
      <c r="K31" s="89">
        <v>0</v>
      </c>
      <c r="L31" s="89">
        <v>0</v>
      </c>
      <c r="M31" s="287">
        <v>0</v>
      </c>
      <c r="N31" s="89">
        <v>14</v>
      </c>
      <c r="O31" s="89">
        <v>715</v>
      </c>
      <c r="P31" s="288">
        <v>33</v>
      </c>
      <c r="Q31" s="89">
        <v>10</v>
      </c>
      <c r="R31" s="89">
        <v>17</v>
      </c>
      <c r="S31" s="287">
        <v>13</v>
      </c>
      <c r="T31" s="89">
        <v>29</v>
      </c>
      <c r="U31" s="89">
        <v>444</v>
      </c>
      <c r="V31" s="287">
        <v>368</v>
      </c>
      <c r="W31" s="89">
        <v>8</v>
      </c>
      <c r="X31" s="89">
        <v>407</v>
      </c>
      <c r="Y31" s="287">
        <v>41</v>
      </c>
      <c r="Z31" s="89">
        <v>17</v>
      </c>
      <c r="AA31" s="89">
        <v>178</v>
      </c>
      <c r="AB31" s="288">
        <v>178</v>
      </c>
      <c r="AC31" s="89">
        <v>2</v>
      </c>
      <c r="AD31" s="89">
        <v>8</v>
      </c>
      <c r="AE31" s="287">
        <v>26</v>
      </c>
      <c r="AF31" s="89">
        <v>84</v>
      </c>
      <c r="AG31" s="89">
        <v>4375</v>
      </c>
      <c r="AH31" s="287">
        <v>787</v>
      </c>
      <c r="AI31" s="89">
        <v>307</v>
      </c>
      <c r="AJ31" s="89">
        <v>26653</v>
      </c>
      <c r="AK31" s="287">
        <v>5384</v>
      </c>
      <c r="AL31" s="89">
        <v>63</v>
      </c>
      <c r="AM31" s="89">
        <v>3074</v>
      </c>
      <c r="AN31" s="288">
        <v>783</v>
      </c>
      <c r="AO31" s="615"/>
      <c r="AP31" s="615"/>
      <c r="AQ31" s="615"/>
    </row>
    <row r="32" spans="1:43" s="56" customFormat="1" ht="17.25" customHeight="1" x14ac:dyDescent="0.2">
      <c r="A32" s="775"/>
      <c r="B32" s="281">
        <v>1</v>
      </c>
      <c r="C32" s="282">
        <v>1</v>
      </c>
      <c r="D32" s="283">
        <v>1</v>
      </c>
      <c r="E32" s="64" t="s">
        <v>482</v>
      </c>
      <c r="F32" s="64" t="s">
        <v>482</v>
      </c>
      <c r="G32" s="284" t="s">
        <v>482</v>
      </c>
      <c r="H32" s="64" t="s">
        <v>482</v>
      </c>
      <c r="I32" s="64" t="s">
        <v>482</v>
      </c>
      <c r="J32" s="284" t="s">
        <v>482</v>
      </c>
      <c r="K32" s="64" t="s">
        <v>482</v>
      </c>
      <c r="L32" s="64" t="s">
        <v>482</v>
      </c>
      <c r="M32" s="284" t="s">
        <v>482</v>
      </c>
      <c r="N32" s="64">
        <v>2.622E-2</v>
      </c>
      <c r="O32" s="64">
        <v>1.993E-2</v>
      </c>
      <c r="P32" s="285">
        <v>4.3299999999999996E-3</v>
      </c>
      <c r="Q32" s="64">
        <v>1.873E-2</v>
      </c>
      <c r="R32" s="64">
        <v>4.6999999999999999E-4</v>
      </c>
      <c r="S32" s="284">
        <v>1.7099999999999999E-3</v>
      </c>
      <c r="T32" s="64">
        <v>5.4309999999999997E-2</v>
      </c>
      <c r="U32" s="64">
        <v>1.238E-2</v>
      </c>
      <c r="V32" s="284">
        <v>4.8340000000000001E-2</v>
      </c>
      <c r="W32" s="64">
        <v>1.498E-2</v>
      </c>
      <c r="X32" s="64">
        <v>1.1350000000000001E-2</v>
      </c>
      <c r="Y32" s="284">
        <v>5.3899999999999998E-3</v>
      </c>
      <c r="Z32" s="64">
        <v>3.184E-2</v>
      </c>
      <c r="AA32" s="64">
        <v>4.96E-3</v>
      </c>
      <c r="AB32" s="285">
        <v>2.3380000000000001E-2</v>
      </c>
      <c r="AC32" s="64">
        <v>3.7499999999999999E-3</v>
      </c>
      <c r="AD32" s="64">
        <v>2.2000000000000001E-4</v>
      </c>
      <c r="AE32" s="284">
        <v>3.4199999999999999E-3</v>
      </c>
      <c r="AF32" s="64">
        <v>0.1573</v>
      </c>
      <c r="AG32" s="64">
        <v>0.12196</v>
      </c>
      <c r="AH32" s="284">
        <v>0.10338</v>
      </c>
      <c r="AI32" s="64">
        <v>0.57491000000000003</v>
      </c>
      <c r="AJ32" s="64">
        <v>0.74302000000000001</v>
      </c>
      <c r="AK32" s="284">
        <v>0.70721000000000001</v>
      </c>
      <c r="AL32" s="64">
        <v>0.11798</v>
      </c>
      <c r="AM32" s="64">
        <v>8.5699999999999998E-2</v>
      </c>
      <c r="AN32" s="285">
        <v>0.10285</v>
      </c>
      <c r="AO32" s="616"/>
      <c r="AP32" s="616"/>
      <c r="AQ32" s="616"/>
    </row>
    <row r="33" spans="1:43" s="55" customFormat="1" ht="17.25" customHeight="1" x14ac:dyDescent="0.2">
      <c r="A33" s="775" t="s">
        <v>75</v>
      </c>
      <c r="B33" s="286">
        <v>949</v>
      </c>
      <c r="C33" s="89">
        <v>41002</v>
      </c>
      <c r="D33" s="287">
        <v>11431</v>
      </c>
      <c r="E33" s="89">
        <v>3</v>
      </c>
      <c r="F33" s="89">
        <v>12</v>
      </c>
      <c r="G33" s="287">
        <v>43</v>
      </c>
      <c r="H33" s="89">
        <v>0</v>
      </c>
      <c r="I33" s="89">
        <v>0</v>
      </c>
      <c r="J33" s="287">
        <v>0</v>
      </c>
      <c r="K33" s="89">
        <v>2</v>
      </c>
      <c r="L33" s="89">
        <v>49</v>
      </c>
      <c r="M33" s="287">
        <v>90</v>
      </c>
      <c r="N33" s="89">
        <v>22</v>
      </c>
      <c r="O33" s="89">
        <v>320</v>
      </c>
      <c r="P33" s="288">
        <v>136</v>
      </c>
      <c r="Q33" s="89">
        <v>99</v>
      </c>
      <c r="R33" s="89">
        <v>1570</v>
      </c>
      <c r="S33" s="287">
        <v>415</v>
      </c>
      <c r="T33" s="89">
        <v>179</v>
      </c>
      <c r="U33" s="89">
        <v>2810</v>
      </c>
      <c r="V33" s="287">
        <v>1973</v>
      </c>
      <c r="W33" s="89">
        <v>51</v>
      </c>
      <c r="X33" s="89">
        <v>1585</v>
      </c>
      <c r="Y33" s="287">
        <v>422</v>
      </c>
      <c r="Z33" s="89">
        <v>74</v>
      </c>
      <c r="AA33" s="89">
        <v>862</v>
      </c>
      <c r="AB33" s="288">
        <v>1017</v>
      </c>
      <c r="AC33" s="89">
        <v>6</v>
      </c>
      <c r="AD33" s="89">
        <v>12</v>
      </c>
      <c r="AE33" s="287">
        <v>132</v>
      </c>
      <c r="AF33" s="89">
        <v>28</v>
      </c>
      <c r="AG33" s="89">
        <v>1010</v>
      </c>
      <c r="AH33" s="287">
        <v>251</v>
      </c>
      <c r="AI33" s="89">
        <v>336</v>
      </c>
      <c r="AJ33" s="89">
        <v>29862</v>
      </c>
      <c r="AK33" s="287">
        <v>5196</v>
      </c>
      <c r="AL33" s="89">
        <v>149</v>
      </c>
      <c r="AM33" s="89">
        <v>2910</v>
      </c>
      <c r="AN33" s="288">
        <v>1756</v>
      </c>
      <c r="AO33" s="615"/>
      <c r="AP33" s="615"/>
      <c r="AQ33" s="615"/>
    </row>
    <row r="34" spans="1:43" s="56" customFormat="1" ht="17.25" customHeight="1" x14ac:dyDescent="0.2">
      <c r="A34" s="775"/>
      <c r="B34" s="281">
        <v>1</v>
      </c>
      <c r="C34" s="282">
        <v>1</v>
      </c>
      <c r="D34" s="283">
        <v>1</v>
      </c>
      <c r="E34" s="64">
        <v>3.16E-3</v>
      </c>
      <c r="F34" s="64">
        <v>2.9E-4</v>
      </c>
      <c r="G34" s="284">
        <v>3.7599999999999999E-3</v>
      </c>
      <c r="H34" s="64" t="s">
        <v>482</v>
      </c>
      <c r="I34" s="64" t="s">
        <v>482</v>
      </c>
      <c r="J34" s="284" t="s">
        <v>482</v>
      </c>
      <c r="K34" s="64">
        <v>2.1099999999999999E-3</v>
      </c>
      <c r="L34" s="64">
        <v>1.1999999999999999E-3</v>
      </c>
      <c r="M34" s="284">
        <v>7.8700000000000003E-3</v>
      </c>
      <c r="N34" s="64">
        <v>2.3179999999999999E-2</v>
      </c>
      <c r="O34" s="64">
        <v>7.7999999999999996E-3</v>
      </c>
      <c r="P34" s="285">
        <v>1.1900000000000001E-2</v>
      </c>
      <c r="Q34" s="64">
        <v>0.10432</v>
      </c>
      <c r="R34" s="64">
        <v>3.8289999999999998E-2</v>
      </c>
      <c r="S34" s="284">
        <v>3.6299999999999999E-2</v>
      </c>
      <c r="T34" s="64">
        <v>0.18862000000000001</v>
      </c>
      <c r="U34" s="64">
        <v>6.8529999999999994E-2</v>
      </c>
      <c r="V34" s="284">
        <v>0.1726</v>
      </c>
      <c r="W34" s="64">
        <v>5.3740000000000003E-2</v>
      </c>
      <c r="X34" s="64">
        <v>3.866E-2</v>
      </c>
      <c r="Y34" s="284">
        <v>3.6920000000000001E-2</v>
      </c>
      <c r="Z34" s="64">
        <v>7.7979999999999994E-2</v>
      </c>
      <c r="AA34" s="64">
        <v>2.102E-2</v>
      </c>
      <c r="AB34" s="285">
        <v>8.8969999999999994E-2</v>
      </c>
      <c r="AC34" s="64">
        <v>6.3200000000000001E-3</v>
      </c>
      <c r="AD34" s="64">
        <v>2.9E-4</v>
      </c>
      <c r="AE34" s="284">
        <v>1.155E-2</v>
      </c>
      <c r="AF34" s="64">
        <v>2.9499999999999998E-2</v>
      </c>
      <c r="AG34" s="64">
        <v>2.4629999999999999E-2</v>
      </c>
      <c r="AH34" s="284">
        <v>2.196E-2</v>
      </c>
      <c r="AI34" s="64">
        <v>0.35405999999999999</v>
      </c>
      <c r="AJ34" s="64">
        <v>0.72831000000000001</v>
      </c>
      <c r="AK34" s="284">
        <v>0.45455000000000001</v>
      </c>
      <c r="AL34" s="64">
        <v>0.15701000000000001</v>
      </c>
      <c r="AM34" s="64">
        <v>7.0970000000000005E-2</v>
      </c>
      <c r="AN34" s="285">
        <v>0.15362000000000001</v>
      </c>
      <c r="AO34" s="616"/>
      <c r="AP34" s="616"/>
      <c r="AQ34" s="616"/>
    </row>
    <row r="35" spans="1:43" s="55" customFormat="1" ht="17.25" customHeight="1" x14ac:dyDescent="0.2">
      <c r="A35" s="775" t="s">
        <v>76</v>
      </c>
      <c r="B35" s="286">
        <v>625</v>
      </c>
      <c r="C35" s="89">
        <v>32866</v>
      </c>
      <c r="D35" s="287">
        <v>9758</v>
      </c>
      <c r="E35" s="89">
        <v>7</v>
      </c>
      <c r="F35" s="89">
        <v>539</v>
      </c>
      <c r="G35" s="287">
        <v>81</v>
      </c>
      <c r="H35" s="89">
        <v>1</v>
      </c>
      <c r="I35" s="89">
        <v>35</v>
      </c>
      <c r="J35" s="287">
        <v>10</v>
      </c>
      <c r="K35" s="89">
        <v>1</v>
      </c>
      <c r="L35" s="89">
        <v>6</v>
      </c>
      <c r="M35" s="287">
        <v>9</v>
      </c>
      <c r="N35" s="89">
        <v>13</v>
      </c>
      <c r="O35" s="89">
        <v>1825</v>
      </c>
      <c r="P35" s="288">
        <v>154</v>
      </c>
      <c r="Q35" s="89">
        <v>32</v>
      </c>
      <c r="R35" s="89">
        <v>1613</v>
      </c>
      <c r="S35" s="287">
        <v>162</v>
      </c>
      <c r="T35" s="89">
        <v>128</v>
      </c>
      <c r="U35" s="89">
        <v>2602</v>
      </c>
      <c r="V35" s="287">
        <v>2369</v>
      </c>
      <c r="W35" s="89">
        <v>36</v>
      </c>
      <c r="X35" s="89">
        <v>1159</v>
      </c>
      <c r="Y35" s="287">
        <v>345</v>
      </c>
      <c r="Z35" s="89">
        <v>20</v>
      </c>
      <c r="AA35" s="89">
        <v>466</v>
      </c>
      <c r="AB35" s="288">
        <v>635</v>
      </c>
      <c r="AC35" s="89">
        <v>13</v>
      </c>
      <c r="AD35" s="89">
        <v>256</v>
      </c>
      <c r="AE35" s="287">
        <v>127</v>
      </c>
      <c r="AF35" s="89">
        <v>103</v>
      </c>
      <c r="AG35" s="89">
        <v>2269</v>
      </c>
      <c r="AH35" s="287">
        <v>1733</v>
      </c>
      <c r="AI35" s="89">
        <v>207</v>
      </c>
      <c r="AJ35" s="89">
        <v>19547</v>
      </c>
      <c r="AK35" s="287">
        <v>3309</v>
      </c>
      <c r="AL35" s="89">
        <v>64</v>
      </c>
      <c r="AM35" s="89">
        <v>2549</v>
      </c>
      <c r="AN35" s="288">
        <v>824</v>
      </c>
      <c r="AO35" s="615"/>
      <c r="AP35" s="615"/>
      <c r="AQ35" s="615"/>
    </row>
    <row r="36" spans="1:43" s="56" customFormat="1" ht="17.25" customHeight="1" x14ac:dyDescent="0.2">
      <c r="A36" s="966"/>
      <c r="B36" s="289">
        <v>1</v>
      </c>
      <c r="C36" s="290">
        <v>1</v>
      </c>
      <c r="D36" s="291">
        <v>1</v>
      </c>
      <c r="E36" s="292">
        <v>1.12E-2</v>
      </c>
      <c r="F36" s="292">
        <v>1.6400000000000001E-2</v>
      </c>
      <c r="G36" s="293">
        <v>8.3000000000000001E-3</v>
      </c>
      <c r="H36" s="292">
        <v>1.6000000000000001E-3</v>
      </c>
      <c r="I36" s="292">
        <v>1.06E-3</v>
      </c>
      <c r="J36" s="293">
        <v>1.0200000000000001E-3</v>
      </c>
      <c r="K36" s="292">
        <v>1.6000000000000001E-3</v>
      </c>
      <c r="L36" s="292">
        <v>1.8000000000000001E-4</v>
      </c>
      <c r="M36" s="293">
        <v>9.2000000000000003E-4</v>
      </c>
      <c r="N36" s="292">
        <v>2.0799999999999999E-2</v>
      </c>
      <c r="O36" s="292">
        <v>5.5530000000000003E-2</v>
      </c>
      <c r="P36" s="294">
        <v>1.5779999999999999E-2</v>
      </c>
      <c r="Q36" s="292">
        <v>5.1200000000000002E-2</v>
      </c>
      <c r="R36" s="292">
        <v>4.9079999999999999E-2</v>
      </c>
      <c r="S36" s="293">
        <v>1.66E-2</v>
      </c>
      <c r="T36" s="292">
        <v>0.20480000000000001</v>
      </c>
      <c r="U36" s="292">
        <v>7.9170000000000004E-2</v>
      </c>
      <c r="V36" s="293">
        <v>0.24278</v>
      </c>
      <c r="W36" s="292">
        <v>5.7599999999999998E-2</v>
      </c>
      <c r="X36" s="292">
        <v>3.526E-2</v>
      </c>
      <c r="Y36" s="293">
        <v>3.5360000000000003E-2</v>
      </c>
      <c r="Z36" s="292">
        <v>3.2000000000000001E-2</v>
      </c>
      <c r="AA36" s="292">
        <v>1.418E-2</v>
      </c>
      <c r="AB36" s="294">
        <v>6.5070000000000003E-2</v>
      </c>
      <c r="AC36" s="292">
        <v>2.0799999999999999E-2</v>
      </c>
      <c r="AD36" s="292">
        <v>7.79E-3</v>
      </c>
      <c r="AE36" s="293">
        <v>1.3010000000000001E-2</v>
      </c>
      <c r="AF36" s="292">
        <v>0.1648</v>
      </c>
      <c r="AG36" s="292">
        <v>6.9040000000000004E-2</v>
      </c>
      <c r="AH36" s="293">
        <v>0.17760000000000001</v>
      </c>
      <c r="AI36" s="292">
        <v>0.33119999999999999</v>
      </c>
      <c r="AJ36" s="292">
        <v>0.59475</v>
      </c>
      <c r="AK36" s="293">
        <v>0.33911000000000002</v>
      </c>
      <c r="AL36" s="292">
        <v>0.1024</v>
      </c>
      <c r="AM36" s="292">
        <v>7.7560000000000004E-2</v>
      </c>
      <c r="AN36" s="294">
        <v>8.4440000000000001E-2</v>
      </c>
      <c r="AO36" s="616"/>
      <c r="AP36" s="616"/>
      <c r="AQ36" s="616"/>
    </row>
    <row r="37" spans="1:43" s="55" customFormat="1" ht="17.25" customHeight="1" x14ac:dyDescent="0.2">
      <c r="A37" s="965" t="s">
        <v>85</v>
      </c>
      <c r="B37" s="295">
        <v>29496</v>
      </c>
      <c r="C37" s="296">
        <v>1054977</v>
      </c>
      <c r="D37" s="67">
        <v>412406</v>
      </c>
      <c r="E37" s="296">
        <v>190</v>
      </c>
      <c r="F37" s="296">
        <v>30733</v>
      </c>
      <c r="G37" s="67">
        <v>2560</v>
      </c>
      <c r="H37" s="296">
        <v>14</v>
      </c>
      <c r="I37" s="296">
        <v>367</v>
      </c>
      <c r="J37" s="67">
        <v>120</v>
      </c>
      <c r="K37" s="296">
        <v>23</v>
      </c>
      <c r="L37" s="296">
        <v>642</v>
      </c>
      <c r="M37" s="67">
        <v>189</v>
      </c>
      <c r="N37" s="296">
        <v>1327</v>
      </c>
      <c r="O37" s="296">
        <v>60400</v>
      </c>
      <c r="P37" s="297">
        <v>18730</v>
      </c>
      <c r="Q37" s="296">
        <v>2073</v>
      </c>
      <c r="R37" s="296">
        <v>45670</v>
      </c>
      <c r="S37" s="67">
        <v>15115</v>
      </c>
      <c r="T37" s="296">
        <v>5366</v>
      </c>
      <c r="U37" s="296">
        <v>93707</v>
      </c>
      <c r="V37" s="67">
        <v>87663</v>
      </c>
      <c r="W37" s="296">
        <v>1694</v>
      </c>
      <c r="X37" s="296">
        <v>30717</v>
      </c>
      <c r="Y37" s="67">
        <v>18699</v>
      </c>
      <c r="Z37" s="296">
        <v>2362</v>
      </c>
      <c r="AA37" s="296">
        <v>63448</v>
      </c>
      <c r="AB37" s="297">
        <v>39718</v>
      </c>
      <c r="AC37" s="296">
        <v>466</v>
      </c>
      <c r="AD37" s="296">
        <v>10969</v>
      </c>
      <c r="AE37" s="67">
        <v>5443</v>
      </c>
      <c r="AF37" s="296">
        <v>2773</v>
      </c>
      <c r="AG37" s="296">
        <v>104703</v>
      </c>
      <c r="AH37" s="67">
        <v>34088</v>
      </c>
      <c r="AI37" s="296">
        <v>7079</v>
      </c>
      <c r="AJ37" s="296">
        <v>458557</v>
      </c>
      <c r="AK37" s="67">
        <v>105363</v>
      </c>
      <c r="AL37" s="296">
        <v>6129</v>
      </c>
      <c r="AM37" s="296">
        <v>155064</v>
      </c>
      <c r="AN37" s="297">
        <v>84718</v>
      </c>
      <c r="AO37" s="615"/>
      <c r="AP37" s="615"/>
      <c r="AQ37" s="615"/>
    </row>
    <row r="38" spans="1:43" s="57" customFormat="1" ht="17.25" customHeight="1" thickBot="1" x14ac:dyDescent="0.25">
      <c r="A38" s="778"/>
      <c r="B38" s="298">
        <v>1</v>
      </c>
      <c r="C38" s="299">
        <v>1</v>
      </c>
      <c r="D38" s="300">
        <v>1</v>
      </c>
      <c r="E38" s="301">
        <v>6.4400000000000004E-3</v>
      </c>
      <c r="F38" s="301">
        <v>2.913E-2</v>
      </c>
      <c r="G38" s="302">
        <v>6.2100000000000002E-3</v>
      </c>
      <c r="H38" s="301">
        <v>4.6999999999999999E-4</v>
      </c>
      <c r="I38" s="301">
        <v>3.5E-4</v>
      </c>
      <c r="J38" s="302">
        <v>2.9E-4</v>
      </c>
      <c r="K38" s="301">
        <v>7.7999999999999999E-4</v>
      </c>
      <c r="L38" s="301">
        <v>6.0999999999999997E-4</v>
      </c>
      <c r="M38" s="302">
        <v>4.6000000000000001E-4</v>
      </c>
      <c r="N38" s="301">
        <v>4.4990000000000002E-2</v>
      </c>
      <c r="O38" s="301">
        <v>5.7250000000000002E-2</v>
      </c>
      <c r="P38" s="128">
        <v>4.5420000000000002E-2</v>
      </c>
      <c r="Q38" s="301">
        <v>7.0279999999999995E-2</v>
      </c>
      <c r="R38" s="301">
        <v>4.3290000000000002E-2</v>
      </c>
      <c r="S38" s="302">
        <v>3.6650000000000002E-2</v>
      </c>
      <c r="T38" s="301">
        <v>0.18192</v>
      </c>
      <c r="U38" s="301">
        <v>8.8819999999999996E-2</v>
      </c>
      <c r="V38" s="302">
        <v>0.21256</v>
      </c>
      <c r="W38" s="301">
        <v>5.7430000000000002E-2</v>
      </c>
      <c r="X38" s="301">
        <v>2.912E-2</v>
      </c>
      <c r="Y38" s="302">
        <v>4.5339999999999998E-2</v>
      </c>
      <c r="Z38" s="301">
        <v>8.0079999999999998E-2</v>
      </c>
      <c r="AA38" s="301">
        <v>6.0139999999999999E-2</v>
      </c>
      <c r="AB38" s="128">
        <v>9.6310000000000007E-2</v>
      </c>
      <c r="AC38" s="301">
        <v>1.5800000000000002E-2</v>
      </c>
      <c r="AD38" s="301">
        <v>1.04E-2</v>
      </c>
      <c r="AE38" s="302">
        <v>1.32E-2</v>
      </c>
      <c r="AF38" s="301">
        <v>9.4009999999999996E-2</v>
      </c>
      <c r="AG38" s="301">
        <v>9.9250000000000005E-2</v>
      </c>
      <c r="AH38" s="302">
        <v>8.2659999999999997E-2</v>
      </c>
      <c r="AI38" s="301">
        <v>0.24</v>
      </c>
      <c r="AJ38" s="301">
        <v>0.43465999999999999</v>
      </c>
      <c r="AK38" s="302">
        <v>0.25547999999999998</v>
      </c>
      <c r="AL38" s="301">
        <v>0.20779</v>
      </c>
      <c r="AM38" s="301">
        <v>0.14698</v>
      </c>
      <c r="AN38" s="128">
        <v>0.20541999999999999</v>
      </c>
      <c r="AO38" s="617"/>
      <c r="AP38" s="617"/>
      <c r="AQ38" s="617"/>
    </row>
    <row r="39" spans="1:43" s="532" customFormat="1" x14ac:dyDescent="0.2"/>
    <row r="40" spans="1:43" s="534" customFormat="1" ht="11.25" x14ac:dyDescent="0.2">
      <c r="A40" s="534" t="str">
        <f>"Anmerkungen. Datengrundlage: Volkshochschul-Statistik "&amp;Hilfswerte!B1&amp;"; Basis: "&amp;Tabelle1!$C$36&amp;" vhs."</f>
        <v>Anmerkungen. Datengrundlage: Volkshochschul-Statistik 2024; Basis: 821 vhs.</v>
      </c>
      <c r="Q40" s="534" t="str">
        <f>"Anmerkungen. Datengrundlage: Volkshochschul-Statistik "&amp;Hilfswerte!B1&amp;"; Basis: "&amp;Tabelle1!$C$36&amp;" vhs."</f>
        <v>Anmerkungen. Datengrundlage: Volkshochschul-Statistik 2024; Basis: 821 vhs.</v>
      </c>
      <c r="AC40" s="534" t="str">
        <f>"Anmerkungen. Datengrundlage: Volkshochschul-Statistik "&amp;Hilfswerte!B1&amp;"; Basis: "&amp;Tabelle1!$C$36&amp;" vhs."</f>
        <v>Anmerkungen. Datengrundlage: Volkshochschul-Statistik 2024; Basis: 821 vhs.</v>
      </c>
    </row>
    <row r="41" spans="1:43" s="532" customFormat="1" x14ac:dyDescent="0.2"/>
    <row r="42" spans="1:43" s="532" customFormat="1" x14ac:dyDescent="0.2">
      <c r="A42" s="534" t="str">
        <f>Tabelle1!$A$41</f>
        <v>Datengrundlage: Deutsches Institut für Erwachsenenbildung DIE (2025). „Basisdaten Volkshochschul-Statistik (seit 2018)“</v>
      </c>
      <c r="B42" s="536"/>
      <c r="C42" s="536"/>
      <c r="D42" s="536"/>
      <c r="E42" s="536"/>
      <c r="F42" s="536"/>
      <c r="G42" s="536"/>
      <c r="H42" s="536"/>
      <c r="I42" s="397"/>
      <c r="J42" s="397"/>
      <c r="K42" s="397"/>
      <c r="Q42" s="534" t="str">
        <f>Tabelle1!$A$41</f>
        <v>Datengrundlage: Deutsches Institut für Erwachsenenbildung DIE (2025). „Basisdaten Volkshochschul-Statistik (seit 2018)“</v>
      </c>
      <c r="R42" s="536"/>
      <c r="S42" s="536"/>
      <c r="T42" s="536"/>
      <c r="U42" s="536"/>
      <c r="V42" s="536"/>
      <c r="W42" s="536"/>
      <c r="X42" s="536"/>
      <c r="Y42" s="397"/>
      <c r="Z42" s="397"/>
      <c r="AA42" s="397"/>
      <c r="AC42" s="534" t="str">
        <f>Tabelle1!$A$41</f>
        <v>Datengrundlage: Deutsches Institut für Erwachsenenbildung DIE (2025). „Basisdaten Volkshochschul-Statistik (seit 2018)“</v>
      </c>
      <c r="AD42" s="536"/>
      <c r="AE42" s="536"/>
      <c r="AF42" s="536"/>
      <c r="AG42" s="536"/>
      <c r="AH42" s="536"/>
      <c r="AI42" s="536"/>
      <c r="AJ42" s="536"/>
      <c r="AK42" s="397"/>
      <c r="AL42" s="397"/>
      <c r="AM42" s="397"/>
    </row>
    <row r="43" spans="1:43" s="532" customFormat="1" x14ac:dyDescent="0.2">
      <c r="A43" s="534" t="str">
        <f>Tabelle1!$A$42</f>
        <v xml:space="preserve">(ZA6276; Version 2.0.0) [Data set]. GESIS, Köln. </v>
      </c>
      <c r="E43" s="1161" t="s">
        <v>473</v>
      </c>
      <c r="F43" s="762"/>
      <c r="G43" s="762"/>
      <c r="I43" s="397"/>
      <c r="J43" s="397"/>
      <c r="K43" s="397"/>
      <c r="Q43" s="534" t="str">
        <f>Tabelle1!$A$42</f>
        <v xml:space="preserve">(ZA6276; Version 2.0.0) [Data set]. GESIS, Köln. </v>
      </c>
      <c r="W43" s="762" t="s">
        <v>473</v>
      </c>
      <c r="X43" s="762"/>
      <c r="Y43" s="762"/>
      <c r="Z43" s="397"/>
      <c r="AA43" s="397"/>
      <c r="AC43" s="534" t="str">
        <f>Tabelle1!$A$42</f>
        <v xml:space="preserve">(ZA6276; Version 2.0.0) [Data set]. GESIS, Köln. </v>
      </c>
      <c r="AI43" s="762" t="s">
        <v>473</v>
      </c>
      <c r="AJ43" s="762"/>
      <c r="AK43" s="762"/>
      <c r="AL43" s="397"/>
      <c r="AM43" s="397"/>
    </row>
    <row r="44" spans="1:43" s="532" customFormat="1" x14ac:dyDescent="0.2">
      <c r="A44" s="536"/>
      <c r="B44" s="536"/>
      <c r="C44" s="536"/>
      <c r="D44" s="536"/>
      <c r="E44" s="536"/>
      <c r="F44" s="536"/>
      <c r="G44" s="536"/>
      <c r="H44" s="536"/>
      <c r="I44" s="397"/>
      <c r="J44" s="397"/>
      <c r="K44" s="397"/>
      <c r="Q44" s="536"/>
      <c r="R44" s="536"/>
      <c r="S44" s="536"/>
      <c r="T44" s="536"/>
      <c r="U44" s="536"/>
      <c r="V44" s="536"/>
      <c r="W44" s="536"/>
      <c r="X44" s="536"/>
      <c r="Y44" s="397"/>
      <c r="Z44" s="397"/>
      <c r="AA44" s="397"/>
      <c r="AC44" s="536"/>
      <c r="AD44" s="536"/>
      <c r="AE44" s="536"/>
      <c r="AF44" s="536"/>
      <c r="AG44" s="536"/>
      <c r="AH44" s="536"/>
      <c r="AI44" s="536"/>
      <c r="AJ44" s="536"/>
      <c r="AK44" s="397"/>
      <c r="AL44" s="397"/>
      <c r="AM44" s="397"/>
    </row>
    <row r="45" spans="1:43" s="532" customFormat="1" x14ac:dyDescent="0.2">
      <c r="A45" s="666" t="str">
        <f>Tabelle1!$A$44</f>
        <v>Die Tabellen stehen unter der Lizenz CC BY-SA DEED 4.0.</v>
      </c>
      <c r="B45" s="536"/>
      <c r="C45" s="536"/>
      <c r="D45" s="536"/>
      <c r="E45" s="536"/>
      <c r="F45" s="536"/>
      <c r="G45" s="536"/>
      <c r="H45" s="536"/>
      <c r="I45" s="397"/>
      <c r="J45" s="397"/>
      <c r="K45" s="397"/>
      <c r="Q45" s="666" t="str">
        <f>Tabelle1!$A$44</f>
        <v>Die Tabellen stehen unter der Lizenz CC BY-SA DEED 4.0.</v>
      </c>
      <c r="R45" s="536"/>
      <c r="S45" s="536"/>
      <c r="T45" s="536"/>
      <c r="U45" s="536"/>
      <c r="V45" s="536"/>
      <c r="W45" s="536"/>
      <c r="X45" s="536"/>
      <c r="Y45" s="397"/>
      <c r="Z45" s="397"/>
      <c r="AA45" s="397"/>
      <c r="AC45" s="666" t="str">
        <f>Tabelle1!$A$44</f>
        <v>Die Tabellen stehen unter der Lizenz CC BY-SA DEED 4.0.</v>
      </c>
      <c r="AD45" s="536"/>
      <c r="AE45" s="536"/>
      <c r="AF45" s="536"/>
      <c r="AG45" s="536"/>
      <c r="AH45" s="536"/>
      <c r="AI45" s="536"/>
      <c r="AJ45" s="536"/>
      <c r="AK45" s="397"/>
      <c r="AL45" s="397"/>
      <c r="AM45" s="397"/>
    </row>
  </sheetData>
  <mergeCells count="40">
    <mergeCell ref="E43:G43"/>
    <mergeCell ref="W43:Y43"/>
    <mergeCell ref="AI43:AK43"/>
    <mergeCell ref="A25:A26"/>
    <mergeCell ref="A27:A28"/>
    <mergeCell ref="A29:A30"/>
    <mergeCell ref="A37:A38"/>
    <mergeCell ref="A33:A34"/>
    <mergeCell ref="A35:A36"/>
    <mergeCell ref="A31:A32"/>
    <mergeCell ref="A15:A16"/>
    <mergeCell ref="A17:A18"/>
    <mergeCell ref="A19:A20"/>
    <mergeCell ref="A21:A22"/>
    <mergeCell ref="A23:A24"/>
    <mergeCell ref="A7:A8"/>
    <mergeCell ref="Q3:S3"/>
    <mergeCell ref="T3:V3"/>
    <mergeCell ref="A13:A14"/>
    <mergeCell ref="A9:A10"/>
    <mergeCell ref="A11:A12"/>
    <mergeCell ref="AC2:AN2"/>
    <mergeCell ref="Q1:AB1"/>
    <mergeCell ref="AC1:AN1"/>
    <mergeCell ref="A5:A6"/>
    <mergeCell ref="A2:A4"/>
    <mergeCell ref="W3:Y3"/>
    <mergeCell ref="Z3:AB3"/>
    <mergeCell ref="Q2:AB2"/>
    <mergeCell ref="AL3:AN3"/>
    <mergeCell ref="K3:M3"/>
    <mergeCell ref="N3:P3"/>
    <mergeCell ref="AI3:AK3"/>
    <mergeCell ref="AC3:AE3"/>
    <mergeCell ref="AF3:AH3"/>
    <mergeCell ref="A1:O1"/>
    <mergeCell ref="B2:D3"/>
    <mergeCell ref="E2:P2"/>
    <mergeCell ref="E3:G3"/>
    <mergeCell ref="H3:J3"/>
  </mergeCells>
  <conditionalFormatting sqref="A5:IT5 A9:IT9 A11:IT11 A13:IT13 A15:IT15 A17:IT17 A19:IT19 A21:IT21 A23:IT23 A25:IT25 A27:IT27 A29:IT29 A31:IT31 A33:IT33 A35:IT35 A37:IT37">
    <cfRule type="cellIs" dxfId="302" priority="4" stopIfTrue="1" operator="equal">
      <formula>0</formula>
    </cfRule>
  </conditionalFormatting>
  <conditionalFormatting sqref="A6:IT6 A8:IT8 A10:IT10 A12:IT12 A14:IT14 A16:IT16 A18:IT18 A20:IT20 A22:IT22 A24:IT24 A26:IT26 A28:IT28 A30:IT30 A32:IT32 A34:IT34 A36:IT36">
    <cfRule type="cellIs" dxfId="301" priority="3" stopIfTrue="1" operator="lessThan">
      <formula>0.0005</formula>
    </cfRule>
  </conditionalFormatting>
  <conditionalFormatting sqref="A38:IT38">
    <cfRule type="cellIs" dxfId="300" priority="13" stopIfTrue="1" operator="lessThan">
      <formula>0.0005</formula>
    </cfRule>
  </conditionalFormatting>
  <conditionalFormatting sqref="B7:AN7">
    <cfRule type="cellIs" dxfId="299" priority="2" stopIfTrue="1" operator="equal">
      <formula>0</formula>
    </cfRule>
  </conditionalFormatting>
  <conditionalFormatting sqref="AO2:AP2">
    <cfRule type="cellIs" dxfId="298" priority="1" stopIfTrue="1" operator="lessThan">
      <formula>0.0005</formula>
    </cfRule>
  </conditionalFormatting>
  <hyperlinks>
    <hyperlink ref="A45" r:id="rId1" display="Publikation und Tabellen stehen unter der Lizenz CC BY-SA DEED 4.0." xr:uid="{B82598FD-7B3D-47F9-9935-6B27C7485BB4}"/>
    <hyperlink ref="Q45" r:id="rId2" display="Publikation und Tabellen stehen unter der Lizenz CC BY-SA DEED 4.0." xr:uid="{32FABA70-DBC1-44B8-95B1-C4FABD2C51A1}"/>
    <hyperlink ref="AC45" r:id="rId3" display="Publikation und Tabellen stehen unter der Lizenz CC BY-SA DEED 4.0." xr:uid="{F398AE79-1EDF-4A52-92D6-DF42B0D08B23}"/>
    <hyperlink ref="E43" r:id="rId4" xr:uid="{6FC7344E-3CB2-4409-BDC6-8BDBBA314A47}"/>
    <hyperlink ref="E43:G43" r:id="rId5" display="http://dx.doi.org/10.4232/1.14582 " xr:uid="{74B3B384-310E-4AD3-92B4-6A1F182674C8}"/>
    <hyperlink ref="W43" r:id="rId6" xr:uid="{E9B4ED1B-FD81-4583-93F0-FC7C41A8EB21}"/>
    <hyperlink ref="W43:Y43" r:id="rId7" display="http://dx.doi.org/10.4232/1.14582 " xr:uid="{D53F110C-D6B0-4359-B247-B982D6DB970C}"/>
    <hyperlink ref="AI43" r:id="rId8" xr:uid="{3A22ED22-A7A7-48A9-B625-B1A23433440F}"/>
    <hyperlink ref="AI43:AK43" r:id="rId9" display="http://dx.doi.org/10.4232/1.14582 " xr:uid="{11D43E74-7653-4287-B544-75EA0EC315EF}"/>
  </hyperlinks>
  <pageMargins left="0.78740157480314965" right="0.78740157480314965" top="0.98425196850393704" bottom="0.98425196850393704" header="0.51181102362204722" footer="0.51181102362204722"/>
  <pageSetup paperSize="9" scale="72" orientation="portrait" r:id="rId10"/>
  <headerFooter scaleWithDoc="0" alignWithMargins="0"/>
  <colBreaks count="2" manualBreakCount="2">
    <brk id="16" max="1048575" man="1"/>
    <brk id="28" max="44" man="1"/>
  </colBreaks>
  <legacyDrawingHF r:id="rId1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5DA6F7-45EA-44C6-B960-504AA4BF5A1D}">
  <sheetPr>
    <pageSetUpPr fitToPage="1"/>
  </sheetPr>
  <dimension ref="A1:O26"/>
  <sheetViews>
    <sheetView view="pageBreakPreview" zoomScaleNormal="120" zoomScaleSheetLayoutView="100" workbookViewId="0">
      <selection sqref="A1:M1"/>
    </sheetView>
  </sheetViews>
  <sheetFormatPr baseColWidth="10" defaultRowHeight="12.75" x14ac:dyDescent="0.2"/>
  <cols>
    <col min="1" max="1" width="17.7109375" style="9" customWidth="1"/>
    <col min="2" max="2" width="12.28515625" style="9" customWidth="1"/>
    <col min="3" max="4" width="12.42578125" style="9" customWidth="1"/>
    <col min="5" max="5" width="13.140625" style="9" customWidth="1"/>
    <col min="6" max="12" width="12.42578125" style="9" customWidth="1"/>
    <col min="13" max="13" width="0.140625" style="9" customWidth="1"/>
    <col min="14" max="14" width="2.7109375" style="532" customWidth="1"/>
    <col min="15" max="16384" width="11.42578125" style="9"/>
  </cols>
  <sheetData>
    <row r="1" spans="1:15" ht="39.950000000000003" customHeight="1" thickBot="1" x14ac:dyDescent="0.25">
      <c r="A1" s="968" t="str">
        <f>"Tabelle 12: Kurse für besondere Adressaten nach Programmbereichen " &amp;Hilfswerte!B1</f>
        <v>Tabelle 12: Kurse für besondere Adressaten nach Programmbereichen 2024</v>
      </c>
      <c r="B1" s="968"/>
      <c r="C1" s="968"/>
      <c r="D1" s="968"/>
      <c r="E1" s="968"/>
      <c r="F1" s="968"/>
      <c r="G1" s="968"/>
      <c r="H1" s="968"/>
      <c r="I1" s="968"/>
      <c r="J1" s="968"/>
      <c r="K1" s="968"/>
      <c r="L1" s="968"/>
      <c r="M1" s="969"/>
    </row>
    <row r="2" spans="1:15" ht="40.5" customHeight="1" x14ac:dyDescent="0.2">
      <c r="A2" s="970" t="s">
        <v>255</v>
      </c>
      <c r="B2" s="972" t="s">
        <v>347</v>
      </c>
      <c r="C2" s="916" t="s">
        <v>15</v>
      </c>
      <c r="D2" s="916"/>
      <c r="E2" s="916"/>
      <c r="F2" s="916"/>
      <c r="G2" s="916"/>
      <c r="H2" s="916"/>
      <c r="I2" s="916"/>
      <c r="J2" s="916"/>
      <c r="K2" s="916"/>
      <c r="L2" s="974"/>
      <c r="M2" s="417"/>
    </row>
    <row r="3" spans="1:15" s="58" customFormat="1" ht="39.75" customHeight="1" x14ac:dyDescent="0.2">
      <c r="A3" s="971"/>
      <c r="B3" s="973"/>
      <c r="C3" s="613" t="s">
        <v>268</v>
      </c>
      <c r="D3" s="613" t="s">
        <v>336</v>
      </c>
      <c r="E3" s="613" t="s">
        <v>444</v>
      </c>
      <c r="F3" s="613" t="s">
        <v>269</v>
      </c>
      <c r="G3" s="613" t="s">
        <v>270</v>
      </c>
      <c r="H3" s="613" t="s">
        <v>271</v>
      </c>
      <c r="I3" s="613" t="s">
        <v>272</v>
      </c>
      <c r="J3" s="613" t="s">
        <v>273</v>
      </c>
      <c r="K3" s="613" t="s">
        <v>274</v>
      </c>
      <c r="L3" s="624" t="s">
        <v>392</v>
      </c>
      <c r="M3" s="418"/>
      <c r="N3" s="619"/>
      <c r="O3" s="59"/>
    </row>
    <row r="4" spans="1:15" ht="27" customHeight="1" x14ac:dyDescent="0.2">
      <c r="A4" s="779" t="s">
        <v>89</v>
      </c>
      <c r="B4" s="431">
        <v>10713</v>
      </c>
      <c r="C4" s="260">
        <v>1766</v>
      </c>
      <c r="D4" s="260">
        <v>14</v>
      </c>
      <c r="E4" s="260">
        <v>11</v>
      </c>
      <c r="F4" s="260">
        <v>327</v>
      </c>
      <c r="G4" s="260">
        <v>275</v>
      </c>
      <c r="H4" s="260">
        <v>1134</v>
      </c>
      <c r="I4" s="260">
        <v>105</v>
      </c>
      <c r="J4" s="260">
        <v>735</v>
      </c>
      <c r="K4" s="260">
        <v>3040</v>
      </c>
      <c r="L4" s="261">
        <v>3306</v>
      </c>
      <c r="M4" s="419"/>
    </row>
    <row r="5" spans="1:15" ht="27" customHeight="1" x14ac:dyDescent="0.2">
      <c r="A5" s="967"/>
      <c r="B5" s="449">
        <v>7.5550000000000006E-2</v>
      </c>
      <c r="C5" s="450">
        <v>9.2740000000000003E-2</v>
      </c>
      <c r="D5" s="450">
        <v>3.81E-3</v>
      </c>
      <c r="E5" s="450">
        <v>1.9709999999999998E-2</v>
      </c>
      <c r="F5" s="450">
        <v>5.5500000000000002E-3</v>
      </c>
      <c r="G5" s="450">
        <v>0.1348</v>
      </c>
      <c r="H5" s="450">
        <v>0.12623999999999999</v>
      </c>
      <c r="I5" s="450">
        <v>6.3030000000000003E-2</v>
      </c>
      <c r="J5" s="450">
        <v>0.11255999999999999</v>
      </c>
      <c r="K5" s="450">
        <v>0.15345</v>
      </c>
      <c r="L5" s="451">
        <v>0.16094</v>
      </c>
      <c r="M5" s="419"/>
    </row>
    <row r="6" spans="1:15" ht="27" customHeight="1" x14ac:dyDescent="0.2">
      <c r="A6" s="763" t="s">
        <v>113</v>
      </c>
      <c r="B6" s="432">
        <v>15509</v>
      </c>
      <c r="C6" s="303">
        <v>1972</v>
      </c>
      <c r="D6" s="303">
        <v>41</v>
      </c>
      <c r="E6" s="303">
        <v>0</v>
      </c>
      <c r="F6" s="303">
        <v>109</v>
      </c>
      <c r="G6" s="303">
        <v>471</v>
      </c>
      <c r="H6" s="303">
        <v>1677</v>
      </c>
      <c r="I6" s="303">
        <v>113</v>
      </c>
      <c r="J6" s="303">
        <v>1402</v>
      </c>
      <c r="K6" s="303">
        <v>7158</v>
      </c>
      <c r="L6" s="304">
        <v>2566</v>
      </c>
      <c r="M6" s="419"/>
    </row>
    <row r="7" spans="1:15" ht="27" customHeight="1" x14ac:dyDescent="0.2">
      <c r="A7" s="967"/>
      <c r="B7" s="449">
        <v>0.10936999999999999</v>
      </c>
      <c r="C7" s="450">
        <v>0.10356</v>
      </c>
      <c r="D7" s="450">
        <v>1.116E-2</v>
      </c>
      <c r="E7" s="450" t="s">
        <v>482</v>
      </c>
      <c r="F7" s="450">
        <v>1.8500000000000001E-3</v>
      </c>
      <c r="G7" s="450">
        <v>0.23088</v>
      </c>
      <c r="H7" s="450">
        <v>0.18668999999999999</v>
      </c>
      <c r="I7" s="450">
        <v>6.7830000000000001E-2</v>
      </c>
      <c r="J7" s="450">
        <v>0.2147</v>
      </c>
      <c r="K7" s="450">
        <v>0.36131000000000002</v>
      </c>
      <c r="L7" s="451">
        <v>0.12490999999999999</v>
      </c>
      <c r="M7" s="419"/>
    </row>
    <row r="8" spans="1:15" ht="27" customHeight="1" x14ac:dyDescent="0.2">
      <c r="A8" s="763" t="s">
        <v>19</v>
      </c>
      <c r="B8" s="432">
        <v>28170</v>
      </c>
      <c r="C8" s="303">
        <v>7915</v>
      </c>
      <c r="D8" s="303">
        <v>50</v>
      </c>
      <c r="E8" s="303">
        <v>45</v>
      </c>
      <c r="F8" s="303">
        <v>90</v>
      </c>
      <c r="G8" s="303">
        <v>466</v>
      </c>
      <c r="H8" s="303">
        <v>5225</v>
      </c>
      <c r="I8" s="303">
        <v>1321</v>
      </c>
      <c r="J8" s="303">
        <v>509</v>
      </c>
      <c r="K8" s="303">
        <v>5987</v>
      </c>
      <c r="L8" s="304">
        <v>6562</v>
      </c>
      <c r="M8" s="419"/>
    </row>
    <row r="9" spans="1:15" ht="27" customHeight="1" x14ac:dyDescent="0.2">
      <c r="A9" s="967"/>
      <c r="B9" s="449">
        <v>0.19864999999999999</v>
      </c>
      <c r="C9" s="450">
        <v>0.41565999999999997</v>
      </c>
      <c r="D9" s="450">
        <v>1.3610000000000001E-2</v>
      </c>
      <c r="E9" s="450">
        <v>8.0649999999999999E-2</v>
      </c>
      <c r="F9" s="450">
        <v>1.5299999999999999E-3</v>
      </c>
      <c r="G9" s="450">
        <v>0.22842999999999999</v>
      </c>
      <c r="H9" s="450">
        <v>0.58165</v>
      </c>
      <c r="I9" s="450">
        <v>0.79291999999999996</v>
      </c>
      <c r="J9" s="450">
        <v>7.7950000000000005E-2</v>
      </c>
      <c r="K9" s="450">
        <v>0.30220999999999998</v>
      </c>
      <c r="L9" s="451">
        <v>0.31944</v>
      </c>
      <c r="M9" s="419"/>
    </row>
    <row r="10" spans="1:15" ht="27" customHeight="1" x14ac:dyDescent="0.2">
      <c r="A10" s="763" t="s">
        <v>20</v>
      </c>
      <c r="B10" s="432">
        <v>70234</v>
      </c>
      <c r="C10" s="303">
        <v>4444</v>
      </c>
      <c r="D10" s="303">
        <v>1416</v>
      </c>
      <c r="E10" s="303">
        <v>43</v>
      </c>
      <c r="F10" s="303">
        <v>57543</v>
      </c>
      <c r="G10" s="303">
        <v>191</v>
      </c>
      <c r="H10" s="303">
        <v>453</v>
      </c>
      <c r="I10" s="303">
        <v>48</v>
      </c>
      <c r="J10" s="303">
        <v>692</v>
      </c>
      <c r="K10" s="303">
        <v>1826</v>
      </c>
      <c r="L10" s="304">
        <v>3578</v>
      </c>
      <c r="M10" s="419"/>
    </row>
    <row r="11" spans="1:15" ht="27" customHeight="1" x14ac:dyDescent="0.2">
      <c r="A11" s="967"/>
      <c r="B11" s="449">
        <v>0.49528</v>
      </c>
      <c r="C11" s="450">
        <v>0.23338</v>
      </c>
      <c r="D11" s="450">
        <v>0.38530999999999999</v>
      </c>
      <c r="E11" s="450">
        <v>7.7060000000000003E-2</v>
      </c>
      <c r="F11" s="450">
        <v>0.97597</v>
      </c>
      <c r="G11" s="450">
        <v>9.3630000000000005E-2</v>
      </c>
      <c r="H11" s="450">
        <v>5.0430000000000003E-2</v>
      </c>
      <c r="I11" s="450">
        <v>2.8809999999999999E-2</v>
      </c>
      <c r="J11" s="450">
        <v>0.10596999999999999</v>
      </c>
      <c r="K11" s="450">
        <v>9.2170000000000002E-2</v>
      </c>
      <c r="L11" s="451">
        <v>0.17418</v>
      </c>
      <c r="M11" s="419"/>
    </row>
    <row r="12" spans="1:15" ht="27" customHeight="1" x14ac:dyDescent="0.2">
      <c r="A12" s="763" t="s">
        <v>349</v>
      </c>
      <c r="B12" s="432">
        <v>9314</v>
      </c>
      <c r="C12" s="303">
        <v>2861</v>
      </c>
      <c r="D12" s="303">
        <v>6</v>
      </c>
      <c r="E12" s="303">
        <v>372</v>
      </c>
      <c r="F12" s="303">
        <v>105</v>
      </c>
      <c r="G12" s="303">
        <v>129</v>
      </c>
      <c r="H12" s="303">
        <v>325</v>
      </c>
      <c r="I12" s="303">
        <v>75</v>
      </c>
      <c r="J12" s="303">
        <v>1025</v>
      </c>
      <c r="K12" s="303">
        <v>734</v>
      </c>
      <c r="L12" s="304">
        <v>3682</v>
      </c>
      <c r="M12" s="419"/>
    </row>
    <row r="13" spans="1:15" ht="27" customHeight="1" x14ac:dyDescent="0.2">
      <c r="A13" s="967">
        <v>0</v>
      </c>
      <c r="B13" s="449">
        <v>6.5680000000000002E-2</v>
      </c>
      <c r="C13" s="450">
        <v>0.15024999999999999</v>
      </c>
      <c r="D13" s="450">
        <v>1.6299999999999999E-3</v>
      </c>
      <c r="E13" s="450">
        <v>0.66666999999999998</v>
      </c>
      <c r="F13" s="450">
        <v>1.7799999999999999E-3</v>
      </c>
      <c r="G13" s="450">
        <v>6.3240000000000005E-2</v>
      </c>
      <c r="H13" s="450">
        <v>3.6179999999999997E-2</v>
      </c>
      <c r="I13" s="450">
        <v>4.5019999999999998E-2</v>
      </c>
      <c r="J13" s="450">
        <v>0.15697</v>
      </c>
      <c r="K13" s="450">
        <v>3.705E-2</v>
      </c>
      <c r="L13" s="451">
        <v>0.17924000000000001</v>
      </c>
      <c r="M13" s="419"/>
    </row>
    <row r="14" spans="1:15" ht="27" customHeight="1" x14ac:dyDescent="0.2">
      <c r="A14" s="763" t="s">
        <v>359</v>
      </c>
      <c r="B14" s="432">
        <v>3180</v>
      </c>
      <c r="C14" s="303">
        <v>5</v>
      </c>
      <c r="D14" s="303">
        <v>17</v>
      </c>
      <c r="E14" s="303">
        <v>38</v>
      </c>
      <c r="F14" s="303">
        <v>73</v>
      </c>
      <c r="G14" s="303">
        <v>9</v>
      </c>
      <c r="H14" s="303">
        <v>37</v>
      </c>
      <c r="I14" s="303">
        <v>1</v>
      </c>
      <c r="J14" s="303">
        <v>1751</v>
      </c>
      <c r="K14" s="303">
        <v>852</v>
      </c>
      <c r="L14" s="304">
        <v>397</v>
      </c>
      <c r="M14" s="419"/>
    </row>
    <row r="15" spans="1:15" ht="27" customHeight="1" x14ac:dyDescent="0.2">
      <c r="A15" s="967">
        <v>0</v>
      </c>
      <c r="B15" s="449">
        <v>2.2419999999999999E-2</v>
      </c>
      <c r="C15" s="450">
        <v>2.5999999999999998E-4</v>
      </c>
      <c r="D15" s="450">
        <v>4.6299999999999996E-3</v>
      </c>
      <c r="E15" s="450">
        <v>6.8099999999999994E-2</v>
      </c>
      <c r="F15" s="450">
        <v>1.24E-3</v>
      </c>
      <c r="G15" s="450">
        <v>4.4099999999999999E-3</v>
      </c>
      <c r="H15" s="450">
        <v>4.1200000000000004E-3</v>
      </c>
      <c r="I15" s="450">
        <v>5.9999999999999995E-4</v>
      </c>
      <c r="J15" s="450">
        <v>0.26815</v>
      </c>
      <c r="K15" s="450">
        <v>4.301E-2</v>
      </c>
      <c r="L15" s="451">
        <v>1.933E-2</v>
      </c>
      <c r="M15" s="419"/>
    </row>
    <row r="16" spans="1:15" ht="27" customHeight="1" x14ac:dyDescent="0.2">
      <c r="A16" s="763" t="s">
        <v>39</v>
      </c>
      <c r="B16" s="432">
        <v>4687</v>
      </c>
      <c r="C16" s="303">
        <v>79</v>
      </c>
      <c r="D16" s="303">
        <v>2131</v>
      </c>
      <c r="E16" s="303">
        <v>49</v>
      </c>
      <c r="F16" s="303">
        <v>713</v>
      </c>
      <c r="G16" s="303">
        <v>499</v>
      </c>
      <c r="H16" s="303">
        <v>132</v>
      </c>
      <c r="I16" s="303">
        <v>3</v>
      </c>
      <c r="J16" s="303">
        <v>416</v>
      </c>
      <c r="K16" s="303">
        <v>214</v>
      </c>
      <c r="L16" s="304">
        <v>451</v>
      </c>
      <c r="M16" s="419"/>
    </row>
    <row r="17" spans="1:13" ht="27" customHeight="1" x14ac:dyDescent="0.2">
      <c r="A17" s="763"/>
      <c r="B17" s="452">
        <v>3.3050000000000003E-2</v>
      </c>
      <c r="C17" s="453">
        <v>4.15E-3</v>
      </c>
      <c r="D17" s="453">
        <v>0.57986000000000004</v>
      </c>
      <c r="E17" s="453">
        <v>8.7809999999999999E-2</v>
      </c>
      <c r="F17" s="453">
        <v>1.209E-2</v>
      </c>
      <c r="G17" s="453">
        <v>0.24460999999999999</v>
      </c>
      <c r="H17" s="453">
        <v>1.469E-2</v>
      </c>
      <c r="I17" s="453">
        <v>1.8E-3</v>
      </c>
      <c r="J17" s="453">
        <v>6.3710000000000003E-2</v>
      </c>
      <c r="K17" s="453">
        <v>1.0800000000000001E-2</v>
      </c>
      <c r="L17" s="454">
        <v>2.196E-2</v>
      </c>
      <c r="M17" s="419"/>
    </row>
    <row r="18" spans="1:13" ht="27" customHeight="1" x14ac:dyDescent="0.2">
      <c r="A18" s="779" t="s">
        <v>24</v>
      </c>
      <c r="B18" s="431">
        <v>141807</v>
      </c>
      <c r="C18" s="260">
        <v>19042</v>
      </c>
      <c r="D18" s="260">
        <v>3675</v>
      </c>
      <c r="E18" s="260">
        <v>558</v>
      </c>
      <c r="F18" s="260">
        <v>58960</v>
      </c>
      <c r="G18" s="260">
        <v>2040</v>
      </c>
      <c r="H18" s="260">
        <v>8983</v>
      </c>
      <c r="I18" s="260">
        <v>1666</v>
      </c>
      <c r="J18" s="260">
        <v>6530</v>
      </c>
      <c r="K18" s="260">
        <v>19811</v>
      </c>
      <c r="L18" s="261">
        <v>20542</v>
      </c>
      <c r="M18" s="419"/>
    </row>
    <row r="19" spans="1:13" ht="27" customHeight="1" thickBot="1" x14ac:dyDescent="0.25">
      <c r="A19" s="975"/>
      <c r="B19" s="433">
        <v>1</v>
      </c>
      <c r="C19" s="305">
        <v>1</v>
      </c>
      <c r="D19" s="305">
        <v>1</v>
      </c>
      <c r="E19" s="305">
        <v>1</v>
      </c>
      <c r="F19" s="305">
        <v>1</v>
      </c>
      <c r="G19" s="305">
        <v>1</v>
      </c>
      <c r="H19" s="305">
        <v>1</v>
      </c>
      <c r="I19" s="305">
        <v>1</v>
      </c>
      <c r="J19" s="305">
        <v>1</v>
      </c>
      <c r="K19" s="305">
        <v>1</v>
      </c>
      <c r="L19" s="306">
        <v>1</v>
      </c>
      <c r="M19" s="419"/>
    </row>
    <row r="20" spans="1:13" s="532" customFormat="1" x14ac:dyDescent="0.2">
      <c r="A20" s="674"/>
      <c r="M20" s="618" t="s">
        <v>9</v>
      </c>
    </row>
    <row r="21" spans="1:13" s="534" customFormat="1" ht="11.25" x14ac:dyDescent="0.2">
      <c r="A21" s="534" t="str">
        <f>'Tabelle 1.1'!A38</f>
        <v>Anmerkungen. Datengrundlage: Volkshochschul-Statistik 2024; Basis: 821 vhs.</v>
      </c>
    </row>
    <row r="22" spans="1:13" s="532" customFormat="1" x14ac:dyDescent="0.2"/>
    <row r="23" spans="1:13" s="532" customFormat="1" x14ac:dyDescent="0.2">
      <c r="A23" s="534" t="str">
        <f>Tabelle1!$A$41</f>
        <v>Datengrundlage: Deutsches Institut für Erwachsenenbildung DIE (2025). „Basisdaten Volkshochschul-Statistik (seit 2018)“</v>
      </c>
      <c r="B23" s="536"/>
      <c r="C23" s="536"/>
      <c r="D23" s="536"/>
      <c r="E23" s="536"/>
      <c r="F23" s="536"/>
      <c r="G23" s="536"/>
      <c r="H23" s="536"/>
      <c r="I23" s="397"/>
      <c r="J23" s="397"/>
      <c r="K23" s="397"/>
    </row>
    <row r="24" spans="1:13" s="532" customFormat="1" x14ac:dyDescent="0.2">
      <c r="A24" s="534" t="str">
        <f>Tabelle1!$A$42</f>
        <v xml:space="preserve">(ZA6276; Version 2.0.0) [Data set]. GESIS, Köln. </v>
      </c>
      <c r="D24" s="762" t="s">
        <v>473</v>
      </c>
      <c r="E24" s="762"/>
      <c r="F24" s="762"/>
      <c r="I24" s="397"/>
      <c r="J24" s="397"/>
      <c r="K24" s="397"/>
    </row>
    <row r="25" spans="1:13" s="532" customFormat="1" x14ac:dyDescent="0.2">
      <c r="A25" s="536"/>
      <c r="B25" s="536"/>
      <c r="C25" s="536"/>
      <c r="D25" s="536"/>
      <c r="E25" s="536"/>
      <c r="F25" s="536"/>
      <c r="G25" s="536"/>
      <c r="H25" s="536"/>
      <c r="I25" s="397"/>
      <c r="J25" s="397"/>
      <c r="K25" s="397"/>
    </row>
    <row r="26" spans="1:13" s="532" customFormat="1" x14ac:dyDescent="0.2">
      <c r="A26" s="666" t="str">
        <f>Tabelle1!$A$44</f>
        <v>Die Tabellen stehen unter der Lizenz CC BY-SA DEED 4.0.</v>
      </c>
      <c r="B26" s="536"/>
      <c r="C26" s="536"/>
      <c r="D26" s="536"/>
      <c r="E26" s="536"/>
      <c r="F26" s="536"/>
      <c r="G26" s="536"/>
      <c r="H26" s="536"/>
      <c r="I26" s="397"/>
      <c r="J26" s="397"/>
      <c r="K26" s="397"/>
    </row>
  </sheetData>
  <mergeCells count="13">
    <mergeCell ref="D24:F24"/>
    <mergeCell ref="A18:A19"/>
    <mergeCell ref="A8:A9"/>
    <mergeCell ref="A10:A11"/>
    <mergeCell ref="A12:A13"/>
    <mergeCell ref="A14:A15"/>
    <mergeCell ref="A16:A17"/>
    <mergeCell ref="A6:A7"/>
    <mergeCell ref="A1:M1"/>
    <mergeCell ref="A2:A3"/>
    <mergeCell ref="B2:B3"/>
    <mergeCell ref="C2:L2"/>
    <mergeCell ref="A4:A5"/>
  </mergeCells>
  <conditionalFormatting sqref="A4:L4 A6:L6">
    <cfRule type="cellIs" dxfId="297" priority="7" stopIfTrue="1" operator="equal">
      <formula>0</formula>
    </cfRule>
  </conditionalFormatting>
  <conditionalFormatting sqref="A5:L5 A7:L7 A17:L19">
    <cfRule type="cellIs" dxfId="296" priority="5" stopIfTrue="1" operator="equal">
      <formula>1</formula>
    </cfRule>
    <cfRule type="cellIs" dxfId="295" priority="6" stopIfTrue="1" operator="lessThanOrEqual">
      <formula>0.004</formula>
    </cfRule>
  </conditionalFormatting>
  <conditionalFormatting sqref="A8:L8 A10:L10 A12:L12 A14:L14">
    <cfRule type="cellIs" dxfId="294" priority="4" stopIfTrue="1" operator="equal">
      <formula>0</formula>
    </cfRule>
  </conditionalFormatting>
  <conditionalFormatting sqref="A9:L9 A11:L11 A13:L13 A15:L15">
    <cfRule type="cellIs" dxfId="293" priority="2" stopIfTrue="1" operator="equal">
      <formula>1</formula>
    </cfRule>
    <cfRule type="cellIs" dxfId="292" priority="3" stopIfTrue="1" operator="lessThanOrEqual">
      <formula>0.004</formula>
    </cfRule>
  </conditionalFormatting>
  <conditionalFormatting sqref="A16:L16">
    <cfRule type="cellIs" dxfId="291" priority="1" stopIfTrue="1" operator="equal">
      <formula>0</formula>
    </cfRule>
  </conditionalFormatting>
  <conditionalFormatting sqref="N4:IV4 N6:IV6 N8:IV8 N10:IV10 N12:IV12 N14:IV14 N16:IV16">
    <cfRule type="cellIs" dxfId="290" priority="16" stopIfTrue="1" operator="equal">
      <formula>0</formula>
    </cfRule>
  </conditionalFormatting>
  <conditionalFormatting sqref="N5:IV5 N7:IV7 N9:IV9 N11:IV11 N13:IV13 N15:IV15 N17:IV19">
    <cfRule type="cellIs" dxfId="289" priority="14" stopIfTrue="1" operator="equal">
      <formula>1</formula>
    </cfRule>
    <cfRule type="cellIs" dxfId="288" priority="15" stopIfTrue="1" operator="lessThanOrEqual">
      <formula>0.004</formula>
    </cfRule>
  </conditionalFormatting>
  <conditionalFormatting sqref="O3">
    <cfRule type="cellIs" dxfId="287" priority="12" stopIfTrue="1" operator="equal">
      <formula>1</formula>
    </cfRule>
    <cfRule type="cellIs" dxfId="286" priority="13" stopIfTrue="1" operator="lessThan">
      <formula>0.0005</formula>
    </cfRule>
  </conditionalFormatting>
  <hyperlinks>
    <hyperlink ref="A26" r:id="rId1" display="Publikation und Tabellen stehen unter der Lizenz CC BY-SA DEED 4.0." xr:uid="{50264650-13F6-4B82-B10D-DCBBF804D5BC}"/>
    <hyperlink ref="D24" r:id="rId2" xr:uid="{B0A6C0E5-AC42-4221-806A-CF4B0D0576F7}"/>
    <hyperlink ref="D24:F24" r:id="rId3" display="http://dx.doi.org/10.4232/1.14582 " xr:uid="{2EFDFCA6-B46D-449B-A016-D21C2910F8E1}"/>
  </hyperlinks>
  <pageMargins left="0.78740157480314965" right="0.78740157480314965" top="0.98425196850393704" bottom="0.98425196850393704" header="0.51181102362204722" footer="0.51181102362204722"/>
  <pageSetup paperSize="9" scale="73" orientation="landscape" r:id="rId4"/>
  <headerFooter scaleWithDoc="0" alignWithMargins="0"/>
  <legacyDrawingHF r:id="rId5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C268DF-57E0-426B-AA8D-E5475574EF8A}">
  <dimension ref="A1:AC28"/>
  <sheetViews>
    <sheetView view="pageBreakPreview" zoomScaleNormal="100" zoomScaleSheetLayoutView="100" workbookViewId="0">
      <selection sqref="A1:O1"/>
    </sheetView>
  </sheetViews>
  <sheetFormatPr baseColWidth="10" defaultRowHeight="12.75" x14ac:dyDescent="0.2"/>
  <cols>
    <col min="1" max="1" width="15.28515625" style="9" customWidth="1"/>
    <col min="2" max="3" width="11.7109375" style="9" customWidth="1"/>
    <col min="4" max="15" width="9.7109375" style="9" customWidth="1"/>
    <col min="16" max="16" width="15.28515625" style="9" customWidth="1"/>
    <col min="17" max="18" width="9.7109375" style="9" customWidth="1"/>
    <col min="19" max="20" width="9.7109375" style="4" customWidth="1"/>
    <col min="21" max="21" width="9.7109375" style="532" customWidth="1"/>
    <col min="22" max="28" width="9.7109375" style="9" customWidth="1"/>
    <col min="29" max="29" width="2" style="532" customWidth="1"/>
    <col min="30" max="16384" width="11.42578125" style="9"/>
  </cols>
  <sheetData>
    <row r="1" spans="1:29" s="3" customFormat="1" ht="37.5" customHeight="1" thickBot="1" x14ac:dyDescent="0.25">
      <c r="A1" s="765" t="str">
        <f>"Tabelle 13: Geschlechtsverteilung in Kursen nach Ländern und Programmbereichen " &amp;Hilfswerte!B1</f>
        <v>Tabelle 13: Geschlechtsverteilung in Kursen nach Ländern und Programmbereichen 2024</v>
      </c>
      <c r="B1" s="765"/>
      <c r="C1" s="765"/>
      <c r="D1" s="765"/>
      <c r="E1" s="765"/>
      <c r="F1" s="765"/>
      <c r="G1" s="765"/>
      <c r="H1" s="765"/>
      <c r="I1" s="765"/>
      <c r="J1" s="765"/>
      <c r="K1" s="765"/>
      <c r="L1" s="765"/>
      <c r="M1" s="765"/>
      <c r="N1" s="765"/>
      <c r="O1" s="765"/>
      <c r="P1" s="968" t="str">
        <f>"noch Tabelle 13: Geschlechtsverteilung in Kursen nach Ländern und Programmbereichen " &amp;Hilfswerte!B1</f>
        <v>noch Tabelle 13: Geschlechtsverteilung in Kursen nach Ländern und Programmbereichen 2024</v>
      </c>
      <c r="Q1" s="968"/>
      <c r="R1" s="968"/>
      <c r="S1" s="968"/>
      <c r="T1" s="968"/>
      <c r="U1" s="968"/>
      <c r="V1" s="968"/>
      <c r="W1" s="968"/>
      <c r="X1" s="968"/>
      <c r="Y1" s="968"/>
      <c r="Z1" s="968"/>
      <c r="AA1" s="968"/>
      <c r="AB1" s="968"/>
      <c r="AC1" s="968"/>
    </row>
    <row r="2" spans="1:29" s="3" customFormat="1" ht="25.5" customHeight="1" x14ac:dyDescent="0.2">
      <c r="A2" s="766" t="s">
        <v>12</v>
      </c>
      <c r="B2" s="915" t="s">
        <v>275</v>
      </c>
      <c r="C2" s="980"/>
      <c r="D2" s="955" t="s">
        <v>451</v>
      </c>
      <c r="E2" s="919"/>
      <c r="F2" s="919"/>
      <c r="G2" s="919"/>
      <c r="H2" s="919"/>
      <c r="I2" s="919"/>
      <c r="J2" s="919"/>
      <c r="K2" s="919"/>
      <c r="L2" s="919"/>
      <c r="M2" s="919"/>
      <c r="N2" s="919"/>
      <c r="O2" s="954"/>
      <c r="P2" s="955" t="s">
        <v>451</v>
      </c>
      <c r="Q2" s="919"/>
      <c r="R2" s="919"/>
      <c r="S2" s="919"/>
      <c r="T2" s="919"/>
      <c r="U2" s="919"/>
      <c r="V2" s="919"/>
      <c r="W2" s="919"/>
      <c r="X2" s="919"/>
      <c r="Y2" s="919"/>
      <c r="Z2" s="919"/>
      <c r="AA2" s="920"/>
      <c r="AB2" s="527"/>
    </row>
    <row r="3" spans="1:29" s="54" customFormat="1" ht="58.5" customHeight="1" x14ac:dyDescent="0.2">
      <c r="A3" s="767"/>
      <c r="B3" s="925"/>
      <c r="C3" s="927"/>
      <c r="D3" s="976" t="s">
        <v>24</v>
      </c>
      <c r="E3" s="977"/>
      <c r="F3" s="978"/>
      <c r="G3" s="976" t="s">
        <v>276</v>
      </c>
      <c r="H3" s="977"/>
      <c r="I3" s="978"/>
      <c r="J3" s="976" t="s">
        <v>277</v>
      </c>
      <c r="K3" s="977"/>
      <c r="L3" s="978"/>
      <c r="M3" s="976" t="s">
        <v>19</v>
      </c>
      <c r="N3" s="977"/>
      <c r="O3" s="978"/>
      <c r="P3" s="976" t="s">
        <v>20</v>
      </c>
      <c r="Q3" s="977"/>
      <c r="R3" s="978"/>
      <c r="S3" s="976" t="s">
        <v>349</v>
      </c>
      <c r="T3" s="977"/>
      <c r="U3" s="978"/>
      <c r="V3" s="976" t="s">
        <v>359</v>
      </c>
      <c r="W3" s="977"/>
      <c r="X3" s="978"/>
      <c r="Y3" s="976" t="s">
        <v>39</v>
      </c>
      <c r="Z3" s="977"/>
      <c r="AA3" s="979"/>
      <c r="AB3" s="614"/>
    </row>
    <row r="4" spans="1:29" ht="50.25" customHeight="1" x14ac:dyDescent="0.2">
      <c r="A4" s="767"/>
      <c r="B4" s="623" t="s">
        <v>6</v>
      </c>
      <c r="C4" s="623" t="s">
        <v>278</v>
      </c>
      <c r="D4" s="555" t="s">
        <v>271</v>
      </c>
      <c r="E4" s="555" t="s">
        <v>272</v>
      </c>
      <c r="F4" s="555" t="s">
        <v>452</v>
      </c>
      <c r="G4" s="555" t="s">
        <v>271</v>
      </c>
      <c r="H4" s="555" t="s">
        <v>272</v>
      </c>
      <c r="I4" s="555" t="s">
        <v>452</v>
      </c>
      <c r="J4" s="555" t="s">
        <v>271</v>
      </c>
      <c r="K4" s="555" t="s">
        <v>272</v>
      </c>
      <c r="L4" s="555" t="s">
        <v>452</v>
      </c>
      <c r="M4" s="555" t="s">
        <v>271</v>
      </c>
      <c r="N4" s="555" t="s">
        <v>272</v>
      </c>
      <c r="O4" s="555" t="s">
        <v>452</v>
      </c>
      <c r="P4" s="555" t="s">
        <v>271</v>
      </c>
      <c r="Q4" s="555" t="s">
        <v>272</v>
      </c>
      <c r="R4" s="555" t="s">
        <v>452</v>
      </c>
      <c r="S4" s="555" t="s">
        <v>271</v>
      </c>
      <c r="T4" s="555" t="s">
        <v>272</v>
      </c>
      <c r="U4" s="555" t="s">
        <v>452</v>
      </c>
      <c r="V4" s="555" t="s">
        <v>271</v>
      </c>
      <c r="W4" s="555" t="s">
        <v>272</v>
      </c>
      <c r="X4" s="555" t="s">
        <v>452</v>
      </c>
      <c r="Y4" s="555" t="s">
        <v>271</v>
      </c>
      <c r="Z4" s="555" t="s">
        <v>272</v>
      </c>
      <c r="AA4" s="557" t="s">
        <v>452</v>
      </c>
      <c r="AB4" s="532"/>
      <c r="AC4" s="9"/>
    </row>
    <row r="5" spans="1:29" s="55" customFormat="1" ht="24.75" customHeight="1" x14ac:dyDescent="0.2">
      <c r="A5" s="369" t="s">
        <v>61</v>
      </c>
      <c r="B5" s="307">
        <v>978453</v>
      </c>
      <c r="C5" s="66">
        <v>0.90415000000000001</v>
      </c>
      <c r="D5" s="61">
        <v>0.73265000000000002</v>
      </c>
      <c r="E5" s="66">
        <v>0.26667000000000002</v>
      </c>
      <c r="F5" s="65">
        <v>6.8000000000000005E-4</v>
      </c>
      <c r="G5" s="61">
        <v>0.66354000000000002</v>
      </c>
      <c r="H5" s="66">
        <v>0.33499000000000001</v>
      </c>
      <c r="I5" s="65">
        <v>1.47E-3</v>
      </c>
      <c r="J5" s="61">
        <v>0.80254000000000003</v>
      </c>
      <c r="K5" s="66">
        <v>0.19631999999999999</v>
      </c>
      <c r="L5" s="65">
        <v>1.14E-3</v>
      </c>
      <c r="M5" s="61">
        <v>0.83957999999999999</v>
      </c>
      <c r="N5" s="66">
        <v>0.15995000000000001</v>
      </c>
      <c r="O5" s="65">
        <v>4.6999999999999999E-4</v>
      </c>
      <c r="P5" s="61">
        <v>0.60680999999999996</v>
      </c>
      <c r="Q5" s="66">
        <v>0.39269999999999999</v>
      </c>
      <c r="R5" s="65">
        <v>4.8999999999999998E-4</v>
      </c>
      <c r="S5" s="61">
        <v>0.66690000000000005</v>
      </c>
      <c r="T5" s="66">
        <v>0.33223000000000003</v>
      </c>
      <c r="U5" s="65">
        <v>8.7000000000000001E-4</v>
      </c>
      <c r="V5" s="61">
        <v>0.49720999999999999</v>
      </c>
      <c r="W5" s="66">
        <v>0.50187999999999999</v>
      </c>
      <c r="X5" s="65">
        <v>9.1E-4</v>
      </c>
      <c r="Y5" s="61">
        <v>0.61297999999999997</v>
      </c>
      <c r="Z5" s="66">
        <v>0.38255</v>
      </c>
      <c r="AA5" s="62">
        <v>4.47E-3</v>
      </c>
      <c r="AB5" s="615"/>
    </row>
    <row r="6" spans="1:29" s="55" customFormat="1" ht="24.95" customHeight="1" x14ac:dyDescent="0.2">
      <c r="A6" s="423" t="s">
        <v>62</v>
      </c>
      <c r="B6" s="315">
        <v>904474</v>
      </c>
      <c r="C6" s="308">
        <v>0.72592000000000001</v>
      </c>
      <c r="D6" s="64">
        <v>0.77146000000000003</v>
      </c>
      <c r="E6" s="456">
        <v>0.22786000000000001</v>
      </c>
      <c r="F6" s="284">
        <v>6.7000000000000002E-4</v>
      </c>
      <c r="G6" s="64">
        <v>0.71116999999999997</v>
      </c>
      <c r="H6" s="456">
        <v>0.28748000000000001</v>
      </c>
      <c r="I6" s="284">
        <v>1.3500000000000001E-3</v>
      </c>
      <c r="J6" s="64">
        <v>0.82077</v>
      </c>
      <c r="K6" s="456">
        <v>0.17824999999999999</v>
      </c>
      <c r="L6" s="284">
        <v>9.7999999999999997E-4</v>
      </c>
      <c r="M6" s="64">
        <v>0.86228000000000005</v>
      </c>
      <c r="N6" s="456">
        <v>0.13722999999999999</v>
      </c>
      <c r="O6" s="284">
        <v>4.8999999999999998E-4</v>
      </c>
      <c r="P6" s="60">
        <v>0.63905000000000001</v>
      </c>
      <c r="Q6" s="456">
        <v>0.36027999999999999</v>
      </c>
      <c r="R6" s="284">
        <v>6.6E-4</v>
      </c>
      <c r="S6" s="64">
        <v>0.65205000000000002</v>
      </c>
      <c r="T6" s="456">
        <v>0.34705999999999998</v>
      </c>
      <c r="U6" s="284">
        <v>8.8999999999999995E-4</v>
      </c>
      <c r="V6" s="64">
        <v>0.48000999999999999</v>
      </c>
      <c r="W6" s="456">
        <v>0.51932999999999996</v>
      </c>
      <c r="X6" s="284">
        <v>6.6E-4</v>
      </c>
      <c r="Y6" s="64">
        <v>0.53268000000000004</v>
      </c>
      <c r="Z6" s="456">
        <v>0.46716000000000002</v>
      </c>
      <c r="AA6" s="285">
        <v>1.6000000000000001E-4</v>
      </c>
      <c r="AB6" s="615"/>
    </row>
    <row r="7" spans="1:29" s="55" customFormat="1" ht="24.95" customHeight="1" x14ac:dyDescent="0.2">
      <c r="A7" s="367" t="s">
        <v>63</v>
      </c>
      <c r="B7" s="315">
        <v>180084</v>
      </c>
      <c r="C7" s="308">
        <v>0.72097999999999995</v>
      </c>
      <c r="D7" s="64">
        <v>0.69227000000000005</v>
      </c>
      <c r="E7" s="456">
        <v>0.30615999999999999</v>
      </c>
      <c r="F7" s="284">
        <v>1.57E-3</v>
      </c>
      <c r="G7" s="64">
        <v>0.75371999999999995</v>
      </c>
      <c r="H7" s="456">
        <v>0.24354000000000001</v>
      </c>
      <c r="I7" s="284">
        <v>2.7299999999999998E-3</v>
      </c>
      <c r="J7" s="64">
        <v>0.83328999999999998</v>
      </c>
      <c r="K7" s="456">
        <v>0.16417000000000001</v>
      </c>
      <c r="L7" s="284">
        <v>2.5400000000000002E-3</v>
      </c>
      <c r="M7" s="64">
        <v>0.85080999999999996</v>
      </c>
      <c r="N7" s="456">
        <v>0.14802999999999999</v>
      </c>
      <c r="O7" s="284">
        <v>1.16E-3</v>
      </c>
      <c r="P7" s="60">
        <v>0.60604999999999998</v>
      </c>
      <c r="Q7" s="456">
        <v>0.39255000000000001</v>
      </c>
      <c r="R7" s="284">
        <v>1.4E-3</v>
      </c>
      <c r="S7" s="64">
        <v>0.73668999999999996</v>
      </c>
      <c r="T7" s="456">
        <v>0.26155</v>
      </c>
      <c r="U7" s="284">
        <v>1.7600000000000001E-3</v>
      </c>
      <c r="V7" s="64">
        <v>0.44840000000000002</v>
      </c>
      <c r="W7" s="456">
        <v>0.55159999999999998</v>
      </c>
      <c r="X7" s="284" t="s">
        <v>482</v>
      </c>
      <c r="Y7" s="64">
        <v>0.67762</v>
      </c>
      <c r="Z7" s="456">
        <v>0.32080999999999998</v>
      </c>
      <c r="AA7" s="285">
        <v>1.56E-3</v>
      </c>
      <c r="AB7" s="615"/>
    </row>
    <row r="8" spans="1:29" s="55" customFormat="1" ht="24.95" customHeight="1" x14ac:dyDescent="0.2">
      <c r="A8" s="367" t="s">
        <v>64</v>
      </c>
      <c r="B8" s="315">
        <v>67183</v>
      </c>
      <c r="C8" s="308">
        <v>0.91073000000000004</v>
      </c>
      <c r="D8" s="64">
        <v>0.75848000000000004</v>
      </c>
      <c r="E8" s="456">
        <v>0.24055000000000001</v>
      </c>
      <c r="F8" s="284">
        <v>9.7000000000000005E-4</v>
      </c>
      <c r="G8" s="64">
        <v>0.67286999999999997</v>
      </c>
      <c r="H8" s="456">
        <v>0.32423999999999997</v>
      </c>
      <c r="I8" s="284">
        <v>2.8900000000000002E-3</v>
      </c>
      <c r="J8" s="64">
        <v>0.86504999999999999</v>
      </c>
      <c r="K8" s="456">
        <v>0.13405</v>
      </c>
      <c r="L8" s="284">
        <v>8.9999999999999998E-4</v>
      </c>
      <c r="M8" s="64">
        <v>0.90659000000000001</v>
      </c>
      <c r="N8" s="456">
        <v>9.2880000000000004E-2</v>
      </c>
      <c r="O8" s="284">
        <v>5.2999999999999998E-4</v>
      </c>
      <c r="P8" s="60">
        <v>0.64071999999999996</v>
      </c>
      <c r="Q8" s="456">
        <v>0.35813</v>
      </c>
      <c r="R8" s="284">
        <v>1.15E-3</v>
      </c>
      <c r="S8" s="64">
        <v>0.65291999999999994</v>
      </c>
      <c r="T8" s="456">
        <v>0.34626000000000001</v>
      </c>
      <c r="U8" s="284">
        <v>8.0999999999999996E-4</v>
      </c>
      <c r="V8" s="64">
        <v>0.40711000000000003</v>
      </c>
      <c r="W8" s="456">
        <v>0.58892999999999995</v>
      </c>
      <c r="X8" s="284">
        <v>3.9500000000000004E-3</v>
      </c>
      <c r="Y8" s="64">
        <v>0.56415000000000004</v>
      </c>
      <c r="Z8" s="456">
        <v>0.43511</v>
      </c>
      <c r="AA8" s="285">
        <v>7.3999999999999999E-4</v>
      </c>
      <c r="AB8" s="615"/>
    </row>
    <row r="9" spans="1:29" s="55" customFormat="1" ht="24.95" customHeight="1" x14ac:dyDescent="0.2">
      <c r="A9" s="367" t="s">
        <v>65</v>
      </c>
      <c r="B9" s="315">
        <v>44487</v>
      </c>
      <c r="C9" s="308">
        <v>0.86460999999999999</v>
      </c>
      <c r="D9" s="64">
        <v>0.66452999999999995</v>
      </c>
      <c r="E9" s="456">
        <v>0.33474999999999999</v>
      </c>
      <c r="F9" s="284">
        <v>7.2000000000000005E-4</v>
      </c>
      <c r="G9" s="64">
        <v>0.54400999999999999</v>
      </c>
      <c r="H9" s="456">
        <v>0.45407999999999998</v>
      </c>
      <c r="I9" s="284">
        <v>1.92E-3</v>
      </c>
      <c r="J9" s="64">
        <v>0.82204999999999995</v>
      </c>
      <c r="K9" s="456">
        <v>0.17629</v>
      </c>
      <c r="L9" s="284">
        <v>1.66E-3</v>
      </c>
      <c r="M9" s="64">
        <v>0.80549000000000004</v>
      </c>
      <c r="N9" s="456">
        <v>0.19425000000000001</v>
      </c>
      <c r="O9" s="284">
        <v>2.5999999999999998E-4</v>
      </c>
      <c r="P9" s="60">
        <v>0.60606000000000004</v>
      </c>
      <c r="Q9" s="456">
        <v>0.39368999999999998</v>
      </c>
      <c r="R9" s="284">
        <v>2.5000000000000001E-4</v>
      </c>
      <c r="S9" s="64">
        <v>0.64549999999999996</v>
      </c>
      <c r="T9" s="456">
        <v>0.35371999999999998</v>
      </c>
      <c r="U9" s="284">
        <v>7.7999999999999999E-4</v>
      </c>
      <c r="V9" s="64">
        <v>0.83018999999999998</v>
      </c>
      <c r="W9" s="456">
        <v>0.16980999999999999</v>
      </c>
      <c r="X9" s="284" t="s">
        <v>482</v>
      </c>
      <c r="Y9" s="64">
        <v>0.64500000000000002</v>
      </c>
      <c r="Z9" s="456">
        <v>0.35499999999999998</v>
      </c>
      <c r="AA9" s="285" t="s">
        <v>482</v>
      </c>
      <c r="AB9" s="615"/>
    </row>
    <row r="10" spans="1:29" s="55" customFormat="1" ht="24.95" customHeight="1" x14ac:dyDescent="0.2">
      <c r="A10" s="367" t="s">
        <v>66</v>
      </c>
      <c r="B10" s="315">
        <v>106121</v>
      </c>
      <c r="C10" s="308">
        <v>1</v>
      </c>
      <c r="D10" s="64">
        <v>0.74863000000000002</v>
      </c>
      <c r="E10" s="456">
        <v>0.24803</v>
      </c>
      <c r="F10" s="284">
        <v>3.3500000000000001E-3</v>
      </c>
      <c r="G10" s="64">
        <v>0.70859000000000005</v>
      </c>
      <c r="H10" s="456">
        <v>0.28710000000000002</v>
      </c>
      <c r="I10" s="284">
        <v>4.3200000000000001E-3</v>
      </c>
      <c r="J10" s="64">
        <v>0.84840000000000004</v>
      </c>
      <c r="K10" s="456">
        <v>0.1484</v>
      </c>
      <c r="L10" s="284">
        <v>3.2000000000000002E-3</v>
      </c>
      <c r="M10" s="64">
        <v>0.84265999999999996</v>
      </c>
      <c r="N10" s="456">
        <v>0.15486</v>
      </c>
      <c r="O10" s="284">
        <v>2.48E-3</v>
      </c>
      <c r="P10" s="60">
        <v>0.65774999999999995</v>
      </c>
      <c r="Q10" s="456">
        <v>0.33835999999999999</v>
      </c>
      <c r="R10" s="284">
        <v>3.8899999999999998E-3</v>
      </c>
      <c r="S10" s="64">
        <v>0.73919000000000001</v>
      </c>
      <c r="T10" s="456">
        <v>0.25868999999999998</v>
      </c>
      <c r="U10" s="284">
        <v>2.1199999999999999E-3</v>
      </c>
      <c r="V10" s="64" t="s">
        <v>482</v>
      </c>
      <c r="W10" s="456" t="s">
        <v>482</v>
      </c>
      <c r="X10" s="284" t="s">
        <v>482</v>
      </c>
      <c r="Y10" s="64">
        <v>0.75607999999999997</v>
      </c>
      <c r="Z10" s="456">
        <v>0.24392</v>
      </c>
      <c r="AA10" s="285" t="s">
        <v>482</v>
      </c>
      <c r="AB10" s="615"/>
    </row>
    <row r="11" spans="1:29" s="55" customFormat="1" ht="24.95" customHeight="1" x14ac:dyDescent="0.2">
      <c r="A11" s="367" t="s">
        <v>67</v>
      </c>
      <c r="B11" s="315">
        <v>316880</v>
      </c>
      <c r="C11" s="308">
        <v>0.92579</v>
      </c>
      <c r="D11" s="64">
        <v>0.72421000000000002</v>
      </c>
      <c r="E11" s="456">
        <v>0.27376</v>
      </c>
      <c r="F11" s="284">
        <v>2.0300000000000001E-3</v>
      </c>
      <c r="G11" s="64">
        <v>0.68413000000000002</v>
      </c>
      <c r="H11" s="456">
        <v>0.30923</v>
      </c>
      <c r="I11" s="284">
        <v>6.6400000000000001E-3</v>
      </c>
      <c r="J11" s="64">
        <v>0.81008999999999998</v>
      </c>
      <c r="K11" s="456">
        <v>0.18783</v>
      </c>
      <c r="L11" s="284">
        <v>2.0799999999999998E-3</v>
      </c>
      <c r="M11" s="64">
        <v>0.84909000000000001</v>
      </c>
      <c r="N11" s="456">
        <v>0.14979999999999999</v>
      </c>
      <c r="O11" s="284">
        <v>1.1100000000000001E-3</v>
      </c>
      <c r="P11" s="60">
        <v>0.61346999999999996</v>
      </c>
      <c r="Q11" s="456">
        <v>0.38547999999999999</v>
      </c>
      <c r="R11" s="284">
        <v>1.0499999999999999E-3</v>
      </c>
      <c r="S11" s="64">
        <v>0.70030000000000003</v>
      </c>
      <c r="T11" s="456">
        <v>0.29154999999999998</v>
      </c>
      <c r="U11" s="284">
        <v>8.1499999999999993E-3</v>
      </c>
      <c r="V11" s="64">
        <v>0.59470000000000001</v>
      </c>
      <c r="W11" s="456">
        <v>0.40326000000000001</v>
      </c>
      <c r="X11" s="284">
        <v>2.0400000000000001E-3</v>
      </c>
      <c r="Y11" s="64">
        <v>0.68896000000000002</v>
      </c>
      <c r="Z11" s="456">
        <v>0.31047999999999998</v>
      </c>
      <c r="AA11" s="285">
        <v>5.5999999999999995E-4</v>
      </c>
      <c r="AB11" s="615"/>
    </row>
    <row r="12" spans="1:29" s="55" customFormat="1" ht="24.95" customHeight="1" x14ac:dyDescent="0.2">
      <c r="A12" s="367" t="s">
        <v>68</v>
      </c>
      <c r="B12" s="315">
        <v>38688</v>
      </c>
      <c r="C12" s="308">
        <v>0.94467000000000001</v>
      </c>
      <c r="D12" s="64">
        <v>0.74121000000000004</v>
      </c>
      <c r="E12" s="456">
        <v>0.25850000000000001</v>
      </c>
      <c r="F12" s="284">
        <v>2.7999999999999998E-4</v>
      </c>
      <c r="G12" s="64">
        <v>0.76097999999999999</v>
      </c>
      <c r="H12" s="456">
        <v>0.23818</v>
      </c>
      <c r="I12" s="284">
        <v>8.4000000000000003E-4</v>
      </c>
      <c r="J12" s="64">
        <v>0.87882000000000005</v>
      </c>
      <c r="K12" s="456">
        <v>0.12039</v>
      </c>
      <c r="L12" s="284">
        <v>7.9000000000000001E-4</v>
      </c>
      <c r="M12" s="64">
        <v>0.90432000000000001</v>
      </c>
      <c r="N12" s="456">
        <v>9.5680000000000001E-2</v>
      </c>
      <c r="O12" s="284" t="s">
        <v>482</v>
      </c>
      <c r="P12" s="60">
        <v>0.58501999999999998</v>
      </c>
      <c r="Q12" s="456">
        <v>0.41464000000000001</v>
      </c>
      <c r="R12" s="284">
        <v>3.4000000000000002E-4</v>
      </c>
      <c r="S12" s="64">
        <v>0.71018999999999999</v>
      </c>
      <c r="T12" s="456">
        <v>0.28981000000000001</v>
      </c>
      <c r="U12" s="284" t="s">
        <v>482</v>
      </c>
      <c r="V12" s="64">
        <v>0.52415999999999996</v>
      </c>
      <c r="W12" s="456">
        <v>0.47583999999999999</v>
      </c>
      <c r="X12" s="284" t="s">
        <v>482</v>
      </c>
      <c r="Y12" s="64">
        <v>0.5</v>
      </c>
      <c r="Z12" s="456">
        <v>0.5</v>
      </c>
      <c r="AA12" s="285" t="s">
        <v>482</v>
      </c>
      <c r="AB12" s="615"/>
    </row>
    <row r="13" spans="1:29" s="55" customFormat="1" ht="24.95" customHeight="1" x14ac:dyDescent="0.2">
      <c r="A13" s="367" t="s">
        <v>69</v>
      </c>
      <c r="B13" s="315">
        <v>469041</v>
      </c>
      <c r="C13" s="308">
        <v>0.94503999999999999</v>
      </c>
      <c r="D13" s="64">
        <v>0.71706000000000003</v>
      </c>
      <c r="E13" s="456">
        <v>0.27764</v>
      </c>
      <c r="F13" s="284">
        <v>5.3E-3</v>
      </c>
      <c r="G13" s="64">
        <v>0.72982999999999998</v>
      </c>
      <c r="H13" s="456">
        <v>0.26343</v>
      </c>
      <c r="I13" s="284">
        <v>6.7299999999999999E-3</v>
      </c>
      <c r="J13" s="64">
        <v>0.79676000000000002</v>
      </c>
      <c r="K13" s="456">
        <v>0.19966999999999999</v>
      </c>
      <c r="L13" s="284">
        <v>3.5699999999999998E-3</v>
      </c>
      <c r="M13" s="64">
        <v>0.84286000000000005</v>
      </c>
      <c r="N13" s="456">
        <v>0.15257999999999999</v>
      </c>
      <c r="O13" s="284">
        <v>4.5599999999999998E-3</v>
      </c>
      <c r="P13" s="60">
        <v>0.63117000000000001</v>
      </c>
      <c r="Q13" s="456">
        <v>0.36732999999999999</v>
      </c>
      <c r="R13" s="284">
        <v>1.49E-3</v>
      </c>
      <c r="S13" s="64">
        <v>0.64517000000000002</v>
      </c>
      <c r="T13" s="456">
        <v>0.33787</v>
      </c>
      <c r="U13" s="284">
        <v>1.6959999999999999E-2</v>
      </c>
      <c r="V13" s="64">
        <v>0.47421000000000002</v>
      </c>
      <c r="W13" s="456">
        <v>0.47010000000000002</v>
      </c>
      <c r="X13" s="284">
        <v>5.568E-2</v>
      </c>
      <c r="Y13" s="64">
        <v>0.56708999999999998</v>
      </c>
      <c r="Z13" s="456">
        <v>0.39889999999999998</v>
      </c>
      <c r="AA13" s="285">
        <v>3.4009999999999999E-2</v>
      </c>
      <c r="AB13" s="615"/>
    </row>
    <row r="14" spans="1:29" s="55" customFormat="1" ht="24.95" customHeight="1" x14ac:dyDescent="0.2">
      <c r="A14" s="367" t="s">
        <v>70</v>
      </c>
      <c r="B14" s="315">
        <v>806323</v>
      </c>
      <c r="C14" s="308">
        <v>0.92254999999999998</v>
      </c>
      <c r="D14" s="64">
        <v>0.71121000000000001</v>
      </c>
      <c r="E14" s="456">
        <v>0.28710999999999998</v>
      </c>
      <c r="F14" s="284">
        <v>1.6800000000000001E-3</v>
      </c>
      <c r="G14" s="64">
        <v>0.68032000000000004</v>
      </c>
      <c r="H14" s="456">
        <v>0.31551000000000001</v>
      </c>
      <c r="I14" s="284">
        <v>4.1799999999999997E-3</v>
      </c>
      <c r="J14" s="64">
        <v>0.81916</v>
      </c>
      <c r="K14" s="456">
        <v>0.17891000000000001</v>
      </c>
      <c r="L14" s="284">
        <v>1.9300000000000001E-3</v>
      </c>
      <c r="M14" s="64">
        <v>0.83079999999999998</v>
      </c>
      <c r="N14" s="456">
        <v>0.16802</v>
      </c>
      <c r="O14" s="284">
        <v>1.1800000000000001E-3</v>
      </c>
      <c r="P14" s="60">
        <v>0.62041999999999997</v>
      </c>
      <c r="Q14" s="456">
        <v>0.37808999999999998</v>
      </c>
      <c r="R14" s="284">
        <v>1.49E-3</v>
      </c>
      <c r="S14" s="64">
        <v>0.64480000000000004</v>
      </c>
      <c r="T14" s="456">
        <v>0.35339999999999999</v>
      </c>
      <c r="U14" s="284">
        <v>1.8E-3</v>
      </c>
      <c r="V14" s="64">
        <v>0.53849000000000002</v>
      </c>
      <c r="W14" s="456">
        <v>0.45679999999999998</v>
      </c>
      <c r="X14" s="284">
        <v>4.7099999999999998E-3</v>
      </c>
      <c r="Y14" s="64">
        <v>0.58392999999999995</v>
      </c>
      <c r="Z14" s="456">
        <v>0.41381000000000001</v>
      </c>
      <c r="AA14" s="285">
        <v>2.2599999999999999E-3</v>
      </c>
      <c r="AB14" s="615"/>
    </row>
    <row r="15" spans="1:29" s="55" customFormat="1" ht="24.95" customHeight="1" x14ac:dyDescent="0.2">
      <c r="A15" s="367" t="s">
        <v>71</v>
      </c>
      <c r="B15" s="315">
        <v>235915</v>
      </c>
      <c r="C15" s="308">
        <v>0.95230000000000004</v>
      </c>
      <c r="D15" s="64">
        <v>0.71874000000000005</v>
      </c>
      <c r="E15" s="456">
        <v>0.27839999999999998</v>
      </c>
      <c r="F15" s="284">
        <v>2.8600000000000001E-3</v>
      </c>
      <c r="G15" s="64">
        <v>0.62961999999999996</v>
      </c>
      <c r="H15" s="456">
        <v>0.36492000000000002</v>
      </c>
      <c r="I15" s="284">
        <v>5.4599999999999996E-3</v>
      </c>
      <c r="J15" s="64">
        <v>0.82345999999999997</v>
      </c>
      <c r="K15" s="456">
        <v>0.17424000000000001</v>
      </c>
      <c r="L15" s="284">
        <v>2.2899999999999999E-3</v>
      </c>
      <c r="M15" s="64">
        <v>0.84091000000000005</v>
      </c>
      <c r="N15" s="456">
        <v>0.15842999999999999</v>
      </c>
      <c r="O15" s="284">
        <v>6.6E-4</v>
      </c>
      <c r="P15" s="60">
        <v>0.59082999999999997</v>
      </c>
      <c r="Q15" s="456">
        <v>0.40423999999999999</v>
      </c>
      <c r="R15" s="284">
        <v>4.9399999999999999E-3</v>
      </c>
      <c r="S15" s="64">
        <v>0.75724999999999998</v>
      </c>
      <c r="T15" s="456">
        <v>0.24126</v>
      </c>
      <c r="U15" s="284">
        <v>1.5E-3</v>
      </c>
      <c r="V15" s="64">
        <v>0.50233000000000005</v>
      </c>
      <c r="W15" s="456">
        <v>0.49668000000000001</v>
      </c>
      <c r="X15" s="284">
        <v>1E-3</v>
      </c>
      <c r="Y15" s="64">
        <v>0.49870999999999999</v>
      </c>
      <c r="Z15" s="456">
        <v>0.4965</v>
      </c>
      <c r="AA15" s="285">
        <v>4.79E-3</v>
      </c>
      <c r="AB15" s="615"/>
    </row>
    <row r="16" spans="1:29" s="55" customFormat="1" ht="24.95" customHeight="1" x14ac:dyDescent="0.2">
      <c r="A16" s="367" t="s">
        <v>72</v>
      </c>
      <c r="B16" s="315">
        <v>32393</v>
      </c>
      <c r="C16" s="308">
        <v>0.51822999999999997</v>
      </c>
      <c r="D16" s="64">
        <v>0.69950000000000001</v>
      </c>
      <c r="E16" s="456">
        <v>0.29991000000000001</v>
      </c>
      <c r="F16" s="284">
        <v>5.9000000000000003E-4</v>
      </c>
      <c r="G16" s="64">
        <v>0.52397000000000005</v>
      </c>
      <c r="H16" s="456">
        <v>0.47098000000000001</v>
      </c>
      <c r="I16" s="284">
        <v>5.0499999999999998E-3</v>
      </c>
      <c r="J16" s="64">
        <v>0.80581000000000003</v>
      </c>
      <c r="K16" s="456">
        <v>0.19336</v>
      </c>
      <c r="L16" s="284">
        <v>8.1999999999999998E-4</v>
      </c>
      <c r="M16" s="64">
        <v>0.80093000000000003</v>
      </c>
      <c r="N16" s="456">
        <v>0.19852</v>
      </c>
      <c r="O16" s="284">
        <v>5.4000000000000001E-4</v>
      </c>
      <c r="P16" s="60">
        <v>0.59802</v>
      </c>
      <c r="Q16" s="456">
        <v>0.40175</v>
      </c>
      <c r="R16" s="284">
        <v>2.3000000000000001E-4</v>
      </c>
      <c r="S16" s="64">
        <v>0.58545999999999998</v>
      </c>
      <c r="T16" s="456">
        <v>0.41454000000000002</v>
      </c>
      <c r="U16" s="284" t="s">
        <v>482</v>
      </c>
      <c r="V16" s="64">
        <v>0.64142999999999994</v>
      </c>
      <c r="W16" s="456">
        <v>0.35857</v>
      </c>
      <c r="X16" s="284" t="s">
        <v>482</v>
      </c>
      <c r="Y16" s="64">
        <v>0.62802999999999998</v>
      </c>
      <c r="Z16" s="456">
        <v>0.37197000000000002</v>
      </c>
      <c r="AA16" s="285" t="s">
        <v>482</v>
      </c>
      <c r="AB16" s="615"/>
    </row>
    <row r="17" spans="1:28" s="55" customFormat="1" ht="24.95" customHeight="1" x14ac:dyDescent="0.2">
      <c r="A17" s="367" t="s">
        <v>73</v>
      </c>
      <c r="B17" s="315">
        <v>135135</v>
      </c>
      <c r="C17" s="308">
        <v>0.94328000000000001</v>
      </c>
      <c r="D17" s="64">
        <v>0.74119000000000002</v>
      </c>
      <c r="E17" s="456">
        <v>0.25707999999999998</v>
      </c>
      <c r="F17" s="284">
        <v>1.72E-3</v>
      </c>
      <c r="G17" s="64">
        <v>0.69296000000000002</v>
      </c>
      <c r="H17" s="456">
        <v>0.29915000000000003</v>
      </c>
      <c r="I17" s="284">
        <v>7.9000000000000008E-3</v>
      </c>
      <c r="J17" s="64">
        <v>0.83631999999999995</v>
      </c>
      <c r="K17" s="456">
        <v>0.15998000000000001</v>
      </c>
      <c r="L17" s="284">
        <v>3.7000000000000002E-3</v>
      </c>
      <c r="M17" s="64">
        <v>0.86128000000000005</v>
      </c>
      <c r="N17" s="456">
        <v>0.13789999999999999</v>
      </c>
      <c r="O17" s="284">
        <v>8.1999999999999998E-4</v>
      </c>
      <c r="P17" s="60">
        <v>0.63163000000000002</v>
      </c>
      <c r="Q17" s="456">
        <v>0.36754999999999999</v>
      </c>
      <c r="R17" s="284">
        <v>8.1999999999999998E-4</v>
      </c>
      <c r="S17" s="64">
        <v>0.68779000000000001</v>
      </c>
      <c r="T17" s="456">
        <v>0.31135000000000002</v>
      </c>
      <c r="U17" s="284">
        <v>8.5999999999999998E-4</v>
      </c>
      <c r="V17" s="64">
        <v>0.57316999999999996</v>
      </c>
      <c r="W17" s="456">
        <v>0.42682999999999999</v>
      </c>
      <c r="X17" s="284" t="s">
        <v>482</v>
      </c>
      <c r="Y17" s="64">
        <v>0.53925000000000001</v>
      </c>
      <c r="Z17" s="456">
        <v>0.46074999999999999</v>
      </c>
      <c r="AA17" s="285" t="s">
        <v>482</v>
      </c>
      <c r="AB17" s="615"/>
    </row>
    <row r="18" spans="1:28" s="55" customFormat="1" ht="24.95" customHeight="1" x14ac:dyDescent="0.2">
      <c r="A18" s="367" t="s">
        <v>74</v>
      </c>
      <c r="B18" s="315">
        <v>61295</v>
      </c>
      <c r="C18" s="308">
        <v>0.97536999999999996</v>
      </c>
      <c r="D18" s="64">
        <v>0.73995999999999995</v>
      </c>
      <c r="E18" s="456">
        <v>0.25924999999999998</v>
      </c>
      <c r="F18" s="284">
        <v>7.7999999999999999E-4</v>
      </c>
      <c r="G18" s="64">
        <v>0.63675000000000004</v>
      </c>
      <c r="H18" s="456">
        <v>0.36138999999999999</v>
      </c>
      <c r="I18" s="284">
        <v>1.8600000000000001E-3</v>
      </c>
      <c r="J18" s="64">
        <v>0.86634999999999995</v>
      </c>
      <c r="K18" s="456">
        <v>0.13249</v>
      </c>
      <c r="L18" s="284">
        <v>1.16E-3</v>
      </c>
      <c r="M18" s="64">
        <v>0.90659999999999996</v>
      </c>
      <c r="N18" s="456">
        <v>9.2929999999999999E-2</v>
      </c>
      <c r="O18" s="284">
        <v>4.6999999999999999E-4</v>
      </c>
      <c r="P18" s="60">
        <v>0.61209000000000002</v>
      </c>
      <c r="Q18" s="456">
        <v>0.38725999999999999</v>
      </c>
      <c r="R18" s="284">
        <v>6.4999999999999997E-4</v>
      </c>
      <c r="S18" s="64">
        <v>0.70152000000000003</v>
      </c>
      <c r="T18" s="456">
        <v>0.29748999999999998</v>
      </c>
      <c r="U18" s="284">
        <v>9.8999999999999999E-4</v>
      </c>
      <c r="V18" s="64">
        <v>0.49229000000000001</v>
      </c>
      <c r="W18" s="456">
        <v>0.50770999999999999</v>
      </c>
      <c r="X18" s="284" t="s">
        <v>482</v>
      </c>
      <c r="Y18" s="64">
        <v>0.54890000000000005</v>
      </c>
      <c r="Z18" s="456">
        <v>0.44988</v>
      </c>
      <c r="AA18" s="285">
        <v>1.2199999999999999E-3</v>
      </c>
      <c r="AB18" s="615"/>
    </row>
    <row r="19" spans="1:28" s="55" customFormat="1" ht="24.95" customHeight="1" x14ac:dyDescent="0.2">
      <c r="A19" s="367" t="s">
        <v>75</v>
      </c>
      <c r="B19" s="315">
        <v>180794</v>
      </c>
      <c r="C19" s="308">
        <v>0.86302000000000001</v>
      </c>
      <c r="D19" s="64">
        <v>0.73704000000000003</v>
      </c>
      <c r="E19" s="456">
        <v>0.26224999999999998</v>
      </c>
      <c r="F19" s="284">
        <v>7.1000000000000002E-4</v>
      </c>
      <c r="G19" s="64">
        <v>0.66540999999999995</v>
      </c>
      <c r="H19" s="456">
        <v>0.33449000000000001</v>
      </c>
      <c r="I19" s="284">
        <v>1E-4</v>
      </c>
      <c r="J19" s="64">
        <v>0.84560999999999997</v>
      </c>
      <c r="K19" s="456">
        <v>0.15392</v>
      </c>
      <c r="L19" s="284">
        <v>4.8000000000000001E-4</v>
      </c>
      <c r="M19" s="64">
        <v>0.85289999999999999</v>
      </c>
      <c r="N19" s="456">
        <v>0.14682000000000001</v>
      </c>
      <c r="O19" s="284">
        <v>2.9E-4</v>
      </c>
      <c r="P19" s="60">
        <v>0.60819999999999996</v>
      </c>
      <c r="Q19" s="456">
        <v>0.39157999999999998</v>
      </c>
      <c r="R19" s="284">
        <v>2.2000000000000001E-4</v>
      </c>
      <c r="S19" s="64">
        <v>0.68957999999999997</v>
      </c>
      <c r="T19" s="456">
        <v>0.30341000000000001</v>
      </c>
      <c r="U19" s="284">
        <v>7.0099999999999997E-3</v>
      </c>
      <c r="V19" s="64">
        <v>0.54369000000000001</v>
      </c>
      <c r="W19" s="456">
        <v>0.45630999999999999</v>
      </c>
      <c r="X19" s="284" t="s">
        <v>482</v>
      </c>
      <c r="Y19" s="64">
        <v>0.60773999999999995</v>
      </c>
      <c r="Z19" s="456">
        <v>0.38127</v>
      </c>
      <c r="AA19" s="285">
        <v>1.099E-2</v>
      </c>
      <c r="AB19" s="615"/>
    </row>
    <row r="20" spans="1:28" s="55" customFormat="1" ht="24.95" customHeight="1" x14ac:dyDescent="0.2">
      <c r="A20" s="422" t="s">
        <v>76</v>
      </c>
      <c r="B20" s="309">
        <v>73766</v>
      </c>
      <c r="C20" s="310">
        <v>0.96675</v>
      </c>
      <c r="D20" s="292">
        <v>0.72241999999999995</v>
      </c>
      <c r="E20" s="660">
        <v>0.27501999999999999</v>
      </c>
      <c r="F20" s="293">
        <v>2.5600000000000002E-3</v>
      </c>
      <c r="G20" s="292">
        <v>0.62702000000000002</v>
      </c>
      <c r="H20" s="660">
        <v>0.37053000000000003</v>
      </c>
      <c r="I20" s="293">
        <v>2.4399999999999999E-3</v>
      </c>
      <c r="J20" s="292">
        <v>0.83311000000000002</v>
      </c>
      <c r="K20" s="660">
        <v>0.15342</v>
      </c>
      <c r="L20" s="293">
        <v>1.3469999999999999E-2</v>
      </c>
      <c r="M20" s="292">
        <v>0.90230999999999995</v>
      </c>
      <c r="N20" s="660">
        <v>9.7430000000000003E-2</v>
      </c>
      <c r="O20" s="293">
        <v>2.7E-4</v>
      </c>
      <c r="P20" s="326">
        <v>0.57879000000000003</v>
      </c>
      <c r="Q20" s="660">
        <v>0.42094999999999999</v>
      </c>
      <c r="R20" s="293">
        <v>2.5999999999999998E-4</v>
      </c>
      <c r="S20" s="292">
        <v>0.64988000000000001</v>
      </c>
      <c r="T20" s="660">
        <v>0.34871000000000002</v>
      </c>
      <c r="U20" s="293">
        <v>1.41E-3</v>
      </c>
      <c r="V20" s="292">
        <v>0.50951000000000002</v>
      </c>
      <c r="W20" s="660">
        <v>0.49048999999999998</v>
      </c>
      <c r="X20" s="293" t="s">
        <v>482</v>
      </c>
      <c r="Y20" s="292">
        <v>0.45500000000000002</v>
      </c>
      <c r="Z20" s="660">
        <v>0.54401999999999995</v>
      </c>
      <c r="AA20" s="294">
        <v>9.8999999999999999E-4</v>
      </c>
      <c r="AB20" s="615"/>
    </row>
    <row r="21" spans="1:28" s="63" customFormat="1" ht="24.95" customHeight="1" thickBot="1" x14ac:dyDescent="0.25">
      <c r="A21" s="253" t="s">
        <v>85</v>
      </c>
      <c r="B21" s="311">
        <v>4631032</v>
      </c>
      <c r="C21" s="313">
        <v>0.86319999999999997</v>
      </c>
      <c r="D21" s="312">
        <v>0.73233999999999999</v>
      </c>
      <c r="E21" s="312">
        <v>0.26596999999999998</v>
      </c>
      <c r="F21" s="313">
        <v>1.6800000000000001E-3</v>
      </c>
      <c r="G21" s="312">
        <v>0.68496000000000001</v>
      </c>
      <c r="H21" s="312">
        <v>0.31153999999999998</v>
      </c>
      <c r="I21" s="313">
        <v>3.5000000000000001E-3</v>
      </c>
      <c r="J21" s="312">
        <v>0.81911</v>
      </c>
      <c r="K21" s="312">
        <v>0.17893999999999999</v>
      </c>
      <c r="L21" s="313">
        <v>1.9499999999999999E-3</v>
      </c>
      <c r="M21" s="312">
        <v>0.84897999999999996</v>
      </c>
      <c r="N21" s="312">
        <v>0.15003</v>
      </c>
      <c r="O21" s="313">
        <v>9.7999999999999997E-4</v>
      </c>
      <c r="P21" s="334">
        <v>0.61863000000000001</v>
      </c>
      <c r="Q21" s="312">
        <v>0.38013999999999998</v>
      </c>
      <c r="R21" s="313">
        <v>1.23E-3</v>
      </c>
      <c r="S21" s="312">
        <v>0.67234000000000005</v>
      </c>
      <c r="T21" s="312">
        <v>0.32301999999999997</v>
      </c>
      <c r="U21" s="313">
        <v>4.6499999999999996E-3</v>
      </c>
      <c r="V21" s="312">
        <v>0.50675000000000003</v>
      </c>
      <c r="W21" s="312">
        <v>0.48502000000000001</v>
      </c>
      <c r="X21" s="313">
        <v>8.2299999999999995E-3</v>
      </c>
      <c r="Y21" s="312">
        <v>0.58013999999999999</v>
      </c>
      <c r="Z21" s="312">
        <v>0.41197</v>
      </c>
      <c r="AA21" s="314">
        <v>7.8899999999999994E-3</v>
      </c>
      <c r="AB21" s="622"/>
    </row>
    <row r="22" spans="1:28" s="532" customFormat="1" x14ac:dyDescent="0.2">
      <c r="S22" s="620"/>
      <c r="T22" s="620"/>
    </row>
    <row r="23" spans="1:28" s="534" customFormat="1" ht="11.25" x14ac:dyDescent="0.2">
      <c r="A23" s="534" t="str">
        <f>"Anmerkungen. Datengrundlage: Volkshochschul-Statistik "&amp;Hilfswerte!B1&amp;"; Basis: "&amp;Tabelle1!$C$36&amp;" vhs."</f>
        <v>Anmerkungen. Datengrundlage: Volkshochschul-Statistik 2024; Basis: 821 vhs.</v>
      </c>
      <c r="P23" s="534" t="str">
        <f>"Anmerkungen. Datengrundlage: Volkshochschul-Statistik "&amp;Hilfswerte!M1&amp;"; Basis: "&amp;Tabelle1!$C$36&amp;" vhs."</f>
        <v>Anmerkungen. Datengrundlage: Volkshochschul-Statistik ; Basis: 821 vhs.</v>
      </c>
      <c r="S23" s="621"/>
      <c r="T23" s="621"/>
    </row>
    <row r="24" spans="1:28" s="532" customFormat="1" x14ac:dyDescent="0.2">
      <c r="S24" s="620"/>
      <c r="T24" s="620"/>
    </row>
    <row r="25" spans="1:28" s="532" customFormat="1" x14ac:dyDescent="0.2">
      <c r="A25" s="534" t="str">
        <f>Tabelle1!$A$41</f>
        <v>Datengrundlage: Deutsches Institut für Erwachsenenbildung DIE (2025). „Basisdaten Volkshochschul-Statistik (seit 2018)“</v>
      </c>
      <c r="B25" s="536"/>
      <c r="C25" s="536"/>
      <c r="D25" s="536"/>
      <c r="E25" s="536"/>
      <c r="F25" s="536"/>
      <c r="G25" s="536"/>
      <c r="P25" s="534" t="str">
        <f>Tabelle1!$A$41</f>
        <v>Datengrundlage: Deutsches Institut für Erwachsenenbildung DIE (2025). „Basisdaten Volkshochschul-Statistik (seit 2018)“</v>
      </c>
      <c r="Q25" s="536"/>
      <c r="R25" s="536"/>
      <c r="S25" s="536"/>
      <c r="T25" s="536"/>
      <c r="U25" s="536"/>
      <c r="V25" s="536"/>
    </row>
    <row r="26" spans="1:28" s="532" customFormat="1" x14ac:dyDescent="0.2">
      <c r="A26" s="534" t="str">
        <f>Tabelle1!$A$42</f>
        <v xml:space="preserve">(ZA6276; Version 2.0.0) [Data set]. GESIS, Köln. </v>
      </c>
      <c r="D26" s="762" t="s">
        <v>473</v>
      </c>
      <c r="E26" s="762"/>
      <c r="F26" s="762"/>
      <c r="P26" s="534" t="str">
        <f>Tabelle1!$A$42</f>
        <v xml:space="preserve">(ZA6276; Version 2.0.0) [Data set]. GESIS, Köln. </v>
      </c>
      <c r="S26" s="762" t="s">
        <v>473</v>
      </c>
      <c r="T26" s="762"/>
      <c r="U26" s="762"/>
    </row>
    <row r="27" spans="1:28" s="532" customFormat="1" x14ac:dyDescent="0.2">
      <c r="A27" s="536"/>
      <c r="B27" s="536"/>
      <c r="C27" s="536"/>
      <c r="D27" s="536"/>
      <c r="E27" s="536"/>
      <c r="F27" s="536"/>
      <c r="G27" s="536"/>
      <c r="P27" s="536"/>
      <c r="Q27" s="536"/>
      <c r="R27" s="536"/>
      <c r="S27" s="536"/>
      <c r="T27" s="536"/>
      <c r="U27" s="536"/>
      <c r="V27" s="536"/>
    </row>
    <row r="28" spans="1:28" s="532" customFormat="1" x14ac:dyDescent="0.2">
      <c r="A28" s="666" t="str">
        <f>Tabelle1!$A$44</f>
        <v>Die Tabellen stehen unter der Lizenz CC BY-SA DEED 4.0.</v>
      </c>
      <c r="B28" s="536"/>
      <c r="C28" s="536"/>
      <c r="D28" s="536"/>
      <c r="E28" s="536"/>
      <c r="F28" s="536"/>
      <c r="G28" s="536"/>
      <c r="P28" s="666" t="str">
        <f>Tabelle1!$A$44</f>
        <v>Die Tabellen stehen unter der Lizenz CC BY-SA DEED 4.0.</v>
      </c>
      <c r="Q28" s="536"/>
      <c r="R28" s="536"/>
      <c r="S28" s="536"/>
      <c r="T28" s="536"/>
      <c r="U28" s="536"/>
      <c r="V28" s="536"/>
    </row>
  </sheetData>
  <mergeCells count="16">
    <mergeCell ref="D26:F26"/>
    <mergeCell ref="S26:U26"/>
    <mergeCell ref="A1:O1"/>
    <mergeCell ref="P1:AC1"/>
    <mergeCell ref="P2:AA2"/>
    <mergeCell ref="D3:F3"/>
    <mergeCell ref="G3:I3"/>
    <mergeCell ref="J3:L3"/>
    <mergeCell ref="M3:O3"/>
    <mergeCell ref="P3:R3"/>
    <mergeCell ref="S3:U3"/>
    <mergeCell ref="V3:X3"/>
    <mergeCell ref="Y3:AA3"/>
    <mergeCell ref="A2:A4"/>
    <mergeCell ref="B2:C3"/>
    <mergeCell ref="D2:O2"/>
  </mergeCells>
  <conditionalFormatting sqref="B5:B21">
    <cfRule type="cellIs" dxfId="285" priority="1" stopIfTrue="1" operator="equal">
      <formula>0</formula>
    </cfRule>
  </conditionalFormatting>
  <hyperlinks>
    <hyperlink ref="A28" r:id="rId1" display="Publikation und Tabellen stehen unter der Lizenz CC BY-SA DEED 4.0." xr:uid="{575143EC-277B-4BEC-A913-3288C4830499}"/>
    <hyperlink ref="P28" r:id="rId2" display="Publikation und Tabellen stehen unter der Lizenz CC BY-SA DEED 4.0." xr:uid="{330B0350-2206-413A-97FC-B3C923D2306E}"/>
    <hyperlink ref="D26" r:id="rId3" xr:uid="{79967356-660E-47DC-8E35-0CDFCC7A7C68}"/>
    <hyperlink ref="D26:F26" r:id="rId4" display="http://dx.doi.org/10.4232/1.14582 " xr:uid="{176C16F1-F02F-4987-883F-188F35C42A34}"/>
    <hyperlink ref="S26" r:id="rId5" xr:uid="{08C59068-D0AE-4499-BE74-659DE8CEAEB6}"/>
    <hyperlink ref="S26:U26" r:id="rId6" display="http://dx.doi.org/10.4232/1.14582 " xr:uid="{9ED3F861-E1DA-4261-9F6D-104098BF0C10}"/>
  </hyperlinks>
  <pageMargins left="0.78740157480314965" right="0.78740157480314965" top="0.98425196850393704" bottom="0.98425196850393704" header="0.51181102362204722" footer="0.51181102362204722"/>
  <pageSetup paperSize="9" scale="64" orientation="landscape" r:id="rId7"/>
  <headerFooter scaleWithDoc="0" alignWithMargins="0"/>
  <colBreaks count="1" manualBreakCount="1">
    <brk id="15" max="27" man="1"/>
  </colBreaks>
  <legacyDrawingHF r:id="rId8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89EF83-E9DE-4FA4-B11C-8B443EB7FFE4}">
  <sheetPr>
    <pageSetUpPr fitToPage="1"/>
  </sheetPr>
  <dimension ref="A1:A84"/>
  <sheetViews>
    <sheetView view="pageBreakPreview" zoomScale="90" zoomScaleNormal="100" zoomScaleSheetLayoutView="90" workbookViewId="0"/>
  </sheetViews>
  <sheetFormatPr baseColWidth="10" defaultRowHeight="12.75" x14ac:dyDescent="0.2"/>
  <cols>
    <col min="1" max="1" width="159" customWidth="1"/>
    <col min="2" max="2" width="14" customWidth="1"/>
  </cols>
  <sheetData>
    <row r="1" spans="1:1" ht="18" x14ac:dyDescent="0.2">
      <c r="A1" s="736" t="s">
        <v>540</v>
      </c>
    </row>
    <row r="3" spans="1:1" ht="15" x14ac:dyDescent="0.25">
      <c r="A3" s="737" t="s">
        <v>541</v>
      </c>
    </row>
    <row r="4" spans="1:1" ht="14.25" x14ac:dyDescent="0.2">
      <c r="A4" s="738" t="str">
        <f>Tabelle1!A1</f>
        <v>Tabelle 1: Volkshochschulen und Rechtsträger nach Ländern 2024</v>
      </c>
    </row>
    <row r="5" spans="1:1" ht="14.25" x14ac:dyDescent="0.2">
      <c r="A5" s="738" t="str">
        <f>'Tabelle 1.1'!A1</f>
        <v>Tabelle 1.1: Rechtsträger bei Einrichtungen in Trägerschaft einer kommunalen Gebietskörperschaft (Gemeinde, Kreis) oder eines Stadtstaats nach Ländern 2024</v>
      </c>
    </row>
    <row r="6" spans="1:1" ht="14.25" x14ac:dyDescent="0.2">
      <c r="A6" s="738" t="str">
        <f>'Tabelle 2'!A1</f>
        <v>Tabelle 2: Hauptberufliches Personal nach Ländern 2024</v>
      </c>
    </row>
    <row r="7" spans="1:1" ht="14.25" x14ac:dyDescent="0.2">
      <c r="A7" s="738" t="str">
        <f>'Tabelle 2.1'!A1</f>
        <v>Tabelle 2.1: Hauptberufliche vhs-Leitung nach Ländern 2024</v>
      </c>
    </row>
    <row r="8" spans="1:1" ht="14.25" x14ac:dyDescent="0.2">
      <c r="A8" s="738" t="str">
        <f>'Tabelle 2.2 '!A1</f>
        <v>Tabelle 2.2: Hauptberufliches pädagogisches Personal nach Ländern 2024</v>
      </c>
    </row>
    <row r="9" spans="1:1" ht="14.25" x14ac:dyDescent="0.2">
      <c r="A9" s="738" t="str">
        <f>'Tabelle 2.3'!A1</f>
        <v>Tabelle 2.3: Hauptberufliches Verwaltungspersonal nach Ländern 2024</v>
      </c>
    </row>
    <row r="10" spans="1:1" ht="14.25" x14ac:dyDescent="0.2">
      <c r="A10" s="738" t="str">
        <f>'Tabelle 2.4'!A1</f>
        <v>Tabelle 2.4: Hauptberufliches Wirtschaftspersonal nach Ländern 2024</v>
      </c>
    </row>
    <row r="11" spans="1:1" ht="14.25" x14ac:dyDescent="0.2">
      <c r="A11" s="738" t="str">
        <f>'Tabelle 2.5'!A1</f>
        <v>Tabelle 2.5: Sonstiges hauptberufliches Personal nach Ländern 2024</v>
      </c>
    </row>
    <row r="12" spans="1:1" ht="14.25" x14ac:dyDescent="0.2">
      <c r="A12" s="738" t="str">
        <f>'Tabelle 3'!A1</f>
        <v>Tabelle 3: Nebenberufliches, freiberufliches und ehrenamtliches Personal nach Ländern 2024</v>
      </c>
    </row>
    <row r="13" spans="1:1" ht="14.25" x14ac:dyDescent="0.2">
      <c r="A13" s="738" t="str">
        <f>'Tabelle 7'!A1</f>
        <v>Tabelle 7: Qualitätsmanagementsysteme nach Ländern 2024</v>
      </c>
    </row>
    <row r="14" spans="1:1" ht="14.25" x14ac:dyDescent="0.2">
      <c r="A14" s="739"/>
    </row>
    <row r="15" spans="1:1" ht="15" x14ac:dyDescent="0.25">
      <c r="A15" s="737" t="s">
        <v>315</v>
      </c>
    </row>
    <row r="16" spans="1:1" ht="14.25" x14ac:dyDescent="0.2">
      <c r="A16" s="738" t="str">
        <f>'Tabelle 4'!A1</f>
        <v>Tabelle 4: Finanzierung im Rechnungsjahr (in Tausend Euro) nach Ländern 2024</v>
      </c>
    </row>
    <row r="17" spans="1:1" ht="14.25" x14ac:dyDescent="0.2">
      <c r="A17" s="738" t="str">
        <f>'Tabelle 5'!A1</f>
        <v>Tabelle 5: Ausgaben im Rechnungsjahr (in Tausend Euro) nach Ländern 2024</v>
      </c>
    </row>
    <row r="18" spans="1:1" ht="14.25" x14ac:dyDescent="0.2">
      <c r="A18" s="738" t="str">
        <f>'Tabelle 6'!A1</f>
        <v>Tabelle 6: Entgeltermäßigungen nach Ländern 2024</v>
      </c>
    </row>
    <row r="19" spans="1:1" ht="14.25" x14ac:dyDescent="0.2">
      <c r="A19" s="739"/>
    </row>
    <row r="20" spans="1:1" ht="15" x14ac:dyDescent="0.25">
      <c r="A20" s="737" t="s">
        <v>542</v>
      </c>
    </row>
    <row r="21" spans="1:1" ht="14.25" x14ac:dyDescent="0.2">
      <c r="A21" s="738" t="str">
        <f>'Tabelle 8'!A1</f>
        <v>Tabelle 8: Kurse, Unterrichtsstunden und Belegungen nach Ländern und Programmbereichen 2024 insgesamt</v>
      </c>
    </row>
    <row r="22" spans="1:1" ht="14.25" x14ac:dyDescent="0.2">
      <c r="A22" s="738" t="str">
        <f>'Tabelle 8.1'!A1</f>
        <v>Tabelle 8.1: Kurse, Unterrichtsstunden und Belegungen nach Ländern und Kursmerkmalen 2024</v>
      </c>
    </row>
    <row r="23" spans="1:1" ht="14.25" x14ac:dyDescent="0.2">
      <c r="A23" s="738" t="str">
        <f>'Tabelle 8.2'!A1</f>
        <v>Tabelle 8.2: Kurse, Unterrichtsstunden und Belegungen nach Ländern und Programmbereichen 2024 - Auftrags- und Vertragsmaßnahmen</v>
      </c>
    </row>
    <row r="24" spans="1:1" ht="14.25" x14ac:dyDescent="0.2">
      <c r="A24" s="738" t="str">
        <f>'Tabelle 8.3'!A1</f>
        <v>Tabelle 8.3: Kurse, Unterrichtsstunden und Belegungen nach Ländern und Programmbereichen 2024 - Berufsbezogene Kurse</v>
      </c>
    </row>
    <row r="25" spans="1:1" ht="14.25" x14ac:dyDescent="0.2">
      <c r="A25" s="738" t="str">
        <f>'Tabelle 8.4'!A1</f>
        <v>Tabelle 8.4: Kurse, Unterrichtsstunden und Belegungen nach Ländern und Programmbereichen 2024 - Kurse mit digitalen Lerninhalten</v>
      </c>
    </row>
    <row r="26" spans="1:1" ht="14.25" x14ac:dyDescent="0.2">
      <c r="A26" s="738" t="str">
        <f>'Tabelle 8.4.1'!A1</f>
        <v>Tabelle 8.4.1: Kurse, Unterrichtsstunden und Belegungen nach Ländern und Programmbereichen 2024 - reine Online-Kurse unter Veranstaltungen mit digitalen Lerninhalten</v>
      </c>
    </row>
    <row r="27" spans="1:1" ht="14.25" x14ac:dyDescent="0.2">
      <c r="A27" s="738" t="str">
        <f>'Tabelle 8.5'!A1</f>
        <v>Tabelle 8.5: Kurse, Unterrichtsstunden und Belegungen nach Ländern und Programmbereichen 2024 - Abschlussbezogene Kurse</v>
      </c>
    </row>
    <row r="28" spans="1:1" ht="14.25" x14ac:dyDescent="0.2">
      <c r="A28" s="740" t="str">
        <f>'Tabelle 9'!A1</f>
        <v>Tabelle 9: Kurse, Unterrichtsstunden und Belegungen nach Fachgebieten 2024 insgesamt</v>
      </c>
    </row>
    <row r="29" spans="1:1" ht="14.25" x14ac:dyDescent="0.2">
      <c r="A29" s="738" t="str">
        <f>'Tabelle 9.1'!A1</f>
        <v>Tabelle 9.1: Kurse, Unterrichtsstunden und Belegungen nach Ländern 2024: Alphabetisierungskurse</v>
      </c>
    </row>
    <row r="30" spans="1:1" ht="14.25" x14ac:dyDescent="0.2">
      <c r="A30" s="738" t="str">
        <f>'Tabelle 10'!A1</f>
        <v>Tabelle 10: Zeitorganisation von Kursen nach Programmbereichen 2024</v>
      </c>
    </row>
    <row r="31" spans="1:1" ht="14.25" x14ac:dyDescent="0.2">
      <c r="A31" s="738" t="str">
        <f>'Tabelle 11'!A1</f>
        <v>Tabelle 11: Kurse in Zusammenarbeit mit anderen Einrichtungen nach Ländern 2024</v>
      </c>
    </row>
    <row r="32" spans="1:1" ht="14.25" x14ac:dyDescent="0.2">
      <c r="A32" s="738" t="str">
        <f>'Tabelle 12'!A1</f>
        <v>Tabelle 12: Kurse für besondere Adressaten nach Programmbereichen 2024</v>
      </c>
    </row>
    <row r="33" spans="1:1" ht="14.25" x14ac:dyDescent="0.2">
      <c r="A33" s="738" t="str">
        <f>'Tabelle 13'!A1</f>
        <v>Tabelle 13: Geschlechtsverteilung in Kursen nach Ländern und Programmbereichen 2024</v>
      </c>
    </row>
    <row r="34" spans="1:1" ht="14.25" x14ac:dyDescent="0.2">
      <c r="A34" s="738" t="str">
        <f>'Tabelle 14'!A1</f>
        <v>Tabelle 14: Altersverteilung in Kursen nach Ländern und Programmbereichen 2024</v>
      </c>
    </row>
    <row r="35" spans="1:1" ht="14.25" x14ac:dyDescent="0.2">
      <c r="A35" s="738" t="str">
        <f>'Tabelle 15'!A1</f>
        <v>Tabelle 15: Altersverteilung in Kursen nach Geschlecht und Programmbereichen 2024</v>
      </c>
    </row>
    <row r="36" spans="1:1" ht="14.25" x14ac:dyDescent="0.2">
      <c r="A36" s="738" t="str">
        <f>'Tabelle 16'!A1</f>
        <v>Tabelle 16: Teilnahme an Prüfungen nach Ländern 2024</v>
      </c>
    </row>
    <row r="37" spans="1:1" ht="14.25" x14ac:dyDescent="0.2">
      <c r="A37" s="739"/>
    </row>
    <row r="38" spans="1:1" ht="15" x14ac:dyDescent="0.25">
      <c r="A38" s="737" t="s">
        <v>543</v>
      </c>
    </row>
    <row r="39" spans="1:1" ht="14.25" x14ac:dyDescent="0.2">
      <c r="A39" s="738" t="str">
        <f>'Tabelle 17'!A1</f>
        <v>Tabelle 17: Einzelveranstaltungen, Unterrichtsstunden und Teilnehmende nach Ländern und Programmbereichen 2024</v>
      </c>
    </row>
    <row r="40" spans="1:1" ht="14.25" x14ac:dyDescent="0.2">
      <c r="A40" s="738" t="str">
        <f>'Tabelle 17.1'!A1</f>
        <v>Tabelle 17.1: Einzelveranstaltungen, Unterrichtsstunden und Teilnehmende nach Ländern und Veranstaltungsmerkmalen 2024</v>
      </c>
    </row>
    <row r="41" spans="1:1" ht="14.25" x14ac:dyDescent="0.2">
      <c r="A41" s="738" t="str">
        <f>'Tabelle 18'!A1</f>
        <v>Tabelle 18: Studienfahrten, Unterrichtsstunden und Teilnehmende nach Ländern und Programmbereichen 2024</v>
      </c>
    </row>
    <row r="42" spans="1:1" ht="14.25" x14ac:dyDescent="0.2">
      <c r="A42" s="738" t="str">
        <f>'Tabelle 19'!A1</f>
        <v>Tabelle 19: Studienreisen, Unterrichtsstunden, Tage und Teilnehmende nach Ländern und Programmbereichen 2024</v>
      </c>
    </row>
    <row r="43" spans="1:1" ht="14.25" x14ac:dyDescent="0.2">
      <c r="A43" s="738" t="str">
        <f>'Tabelle 20'!A1</f>
        <v>Tabelle 20: Selbstveranstaltete Ausstellungen nach Ländern und Programmbereichen 2024</v>
      </c>
    </row>
    <row r="44" spans="1:1" ht="28.5" x14ac:dyDescent="0.2">
      <c r="A44" s="741" t="str">
        <f>'Tabelle 21'!A1</f>
        <v>Tabelle 21: Veranstaltungen für Weiterbildungspersonal (vhs-Mitarbeitende, Kursleitende, ehrenamtlich tätiges Personal), Unterrichtsstunden und Belegungen nach Ländern und Tätigkeitsbereichen 2024</v>
      </c>
    </row>
    <row r="45" spans="1:1" ht="14.25" x14ac:dyDescent="0.2">
      <c r="A45" s="739"/>
    </row>
    <row r="46" spans="1:1" ht="15" x14ac:dyDescent="0.25">
      <c r="A46" s="737" t="s">
        <v>510</v>
      </c>
    </row>
    <row r="47" spans="1:1" ht="14.25" x14ac:dyDescent="0.2">
      <c r="A47" s="738" t="str">
        <f>'Tabelle 22'!A1</f>
        <v>Tabelle 22: Vermittlung von Teilnehmenden an Kursen im Rahmen digitaler Gemeinschaftsangebote nach Ländern und Programmbereichen 2024</v>
      </c>
    </row>
    <row r="48" spans="1:1" ht="14.25" x14ac:dyDescent="0.2">
      <c r="A48" s="738" t="str">
        <f>'Tabelle 23'!A1</f>
        <v>Tabelle 23: Beratungsleistungen 2024</v>
      </c>
    </row>
    <row r="49" spans="1:1" ht="14.25" x14ac:dyDescent="0.2">
      <c r="A49" s="738" t="str">
        <f>'Tabelle 24'!A1</f>
        <v>Tabelle 24: Unterstützung bei der Vermittlung in Arbeit 2024</v>
      </c>
    </row>
    <row r="50" spans="1:1" ht="14.25" x14ac:dyDescent="0.2">
      <c r="A50" s="738" t="str">
        <f>'Tabelle 25'!A1</f>
        <v>Tabelle 25: Betreuungsleistungen; Leistungen für Schulen 2024</v>
      </c>
    </row>
    <row r="51" spans="1:1" ht="14.25" x14ac:dyDescent="0.2">
      <c r="A51" s="738" t="str">
        <f>'Tabelle 26'!A1</f>
        <v>Tabelle 26: Lernförderung 2024</v>
      </c>
    </row>
    <row r="52" spans="1:1" ht="14.25" x14ac:dyDescent="0.2">
      <c r="A52" s="738" t="str">
        <f>'Tabelle 27'!A1</f>
        <v>Tabelle 27: Digitale Lerninfrastruktur 2024</v>
      </c>
    </row>
    <row r="53" spans="1:1" ht="14.25" x14ac:dyDescent="0.2">
      <c r="A53" s="739"/>
    </row>
    <row r="54" spans="1:1" ht="15" x14ac:dyDescent="0.25">
      <c r="A54" s="737" t="s">
        <v>544</v>
      </c>
    </row>
    <row r="55" spans="1:1" ht="14.25" x14ac:dyDescent="0.2">
      <c r="A55" s="738" t="str">
        <f>'Tabelle 28'!A1</f>
        <v>Tabelle 28: Kompetenz- und Potenzialanalysen 2024</v>
      </c>
    </row>
    <row r="56" spans="1:1" ht="14.25" x14ac:dyDescent="0.2">
      <c r="A56" s="738" t="str">
        <f>'Tabelle 29'!A1</f>
        <v>Tabelle 29: Struktur der Gesamtunterrichtsstunden nach Art der Veranstaltung, Ländern und Programmbereichen 2024</v>
      </c>
    </row>
    <row r="57" spans="1:1" ht="14.25" x14ac:dyDescent="0.2">
      <c r="A57" s="738" t="str">
        <f>'Tabelle 30'!A1</f>
        <v>Tabelle 30: Durchschnittliche Unterrichtsstunden und Belegungen pro Kurs nach Ländern und Programmbereichen 2024</v>
      </c>
    </row>
    <row r="58" spans="1:1" ht="14.25" x14ac:dyDescent="0.2">
      <c r="A58" s="739"/>
    </row>
    <row r="59" spans="1:1" ht="15" x14ac:dyDescent="0.25">
      <c r="A59" s="737" t="s">
        <v>545</v>
      </c>
    </row>
    <row r="60" spans="1:1" ht="14.25" x14ac:dyDescent="0.2">
      <c r="A60" s="738" t="str">
        <f>'Tabelle 31'!A1</f>
        <v>Tabelle 31: Strukturdaten 2024</v>
      </c>
    </row>
    <row r="61" spans="1:1" ht="14.25" x14ac:dyDescent="0.2">
      <c r="A61" s="738" t="str">
        <f>'Tabelle 32'!A1</f>
        <v>Tabelle 32: Veränderungen gegenüber dem Vorjahr bei Kursen nach Ländern und Programmbereichen 2024</v>
      </c>
    </row>
    <row r="62" spans="1:1" ht="14.25" x14ac:dyDescent="0.2">
      <c r="A62" s="738"/>
    </row>
    <row r="63" spans="1:1" ht="15" x14ac:dyDescent="0.25">
      <c r="A63" s="742" t="s">
        <v>546</v>
      </c>
    </row>
    <row r="64" spans="1:1" ht="14.25" x14ac:dyDescent="0.2">
      <c r="A64" s="738" t="str">
        <f>'Tabelle 33'!A1</f>
        <v>Tabelle 33: Zeitreihen I (Finanzierung) ab 2018</v>
      </c>
    </row>
    <row r="65" spans="1:1" ht="14.25" x14ac:dyDescent="0.2">
      <c r="A65" s="738" t="str">
        <f>'Tabelle 34'!A1</f>
        <v>Tabelle 34: Zeitreihen II (Personal) ab 2018</v>
      </c>
    </row>
    <row r="66" spans="1:1" ht="14.25" x14ac:dyDescent="0.2">
      <c r="A66" s="738" t="str">
        <f>'Tabelle 35'!A1</f>
        <v>Tabelle 35: Zeitreihen III (Leistungen) ab 2018</v>
      </c>
    </row>
    <row r="67" spans="1:1" ht="14.25" x14ac:dyDescent="0.2">
      <c r="A67" s="738" t="str">
        <f>'Tabelle 36'!A1</f>
        <v>Tabelle 36: Zeitreihen IV (Anteile der Kurse nach Programmbereichen) ab 2018</v>
      </c>
    </row>
    <row r="68" spans="1:1" ht="14.25" x14ac:dyDescent="0.2">
      <c r="A68" s="738" t="str">
        <f>'Tabelle 37'!A1</f>
        <v>Tabelle 37: Zeitreihen V (Anteile der Kurse nach Kursmerkmalen) ab 2018</v>
      </c>
    </row>
    <row r="69" spans="1:1" ht="14.25" x14ac:dyDescent="0.2">
      <c r="A69" s="739"/>
    </row>
    <row r="70" spans="1:1" ht="14.25" x14ac:dyDescent="0.2">
      <c r="A70" s="739"/>
    </row>
    <row r="71" spans="1:1" ht="14.25" x14ac:dyDescent="0.2">
      <c r="A71" s="739"/>
    </row>
    <row r="72" spans="1:1" ht="14.25" x14ac:dyDescent="0.2">
      <c r="A72" s="739"/>
    </row>
    <row r="73" spans="1:1" ht="14.25" x14ac:dyDescent="0.2">
      <c r="A73" s="739"/>
    </row>
    <row r="74" spans="1:1" ht="14.25" x14ac:dyDescent="0.2">
      <c r="A74" s="739"/>
    </row>
    <row r="75" spans="1:1" ht="14.25" x14ac:dyDescent="0.2">
      <c r="A75" s="739"/>
    </row>
    <row r="76" spans="1:1" ht="14.25" x14ac:dyDescent="0.2">
      <c r="A76" s="739"/>
    </row>
    <row r="77" spans="1:1" ht="14.25" x14ac:dyDescent="0.2">
      <c r="A77" s="739"/>
    </row>
    <row r="78" spans="1:1" ht="14.25" x14ac:dyDescent="0.2">
      <c r="A78" s="739"/>
    </row>
    <row r="79" spans="1:1" ht="14.25" x14ac:dyDescent="0.2">
      <c r="A79" s="739"/>
    </row>
    <row r="80" spans="1:1" ht="14.25" x14ac:dyDescent="0.2">
      <c r="A80" s="739"/>
    </row>
    <row r="81" spans="1:1" ht="14.25" x14ac:dyDescent="0.2">
      <c r="A81" s="739"/>
    </row>
    <row r="82" spans="1:1" ht="14.25" x14ac:dyDescent="0.2">
      <c r="A82" s="739"/>
    </row>
    <row r="83" spans="1:1" ht="14.25" x14ac:dyDescent="0.2">
      <c r="A83" s="739"/>
    </row>
    <row r="84" spans="1:1" ht="14.25" x14ac:dyDescent="0.2">
      <c r="A84" s="739"/>
    </row>
  </sheetData>
  <hyperlinks>
    <hyperlink ref="A4" location="Tabelle1!A1" display="Tabelle1!A1" xr:uid="{B4957DFF-3BA6-417E-AFB4-E292A2A5C79A}"/>
    <hyperlink ref="A5" location="'Tabelle 1.1'!A1" display="'Tabelle 1.1'!A1" xr:uid="{A23A1A4D-2A5D-4A61-BCFE-4F1BDF92E466}"/>
    <hyperlink ref="A6" location="'Tabelle 2'!A1" display="'Tabelle 2'!A1" xr:uid="{81068112-9315-487C-AEA4-F08DFFC4D886}"/>
    <hyperlink ref="A7" location="'Tabelle 2.1'!A1" display="'Tabelle 2.1'!A1" xr:uid="{640557B2-D75E-4470-9035-3A6E8AD80886}"/>
    <hyperlink ref="A8" location="'Tabelle 2.2 '!A1" display="'Tabelle 2.2 '!A1" xr:uid="{F9120DB3-37C6-4BD6-8C9E-AEA62F45A349}"/>
    <hyperlink ref="A9" location="'Tabelle 2.3'!A1" display="'Tabelle 2.3'!A1" xr:uid="{9EB488A9-CCBC-42DD-A3A8-F52F93F5B6AD}"/>
    <hyperlink ref="A10" location="'Tabelle 2.4'!A1" display="'Tabelle 2.4'!A1" xr:uid="{2D96E8B7-9179-4F22-8E24-82779C4FBD3C}"/>
    <hyperlink ref="A11" location="'Tabelle 2.5'!A1" display="'Tabelle 2.5'!A1" xr:uid="{6DB2138B-945B-4B7D-9F59-390F98BC7149}"/>
    <hyperlink ref="A12" location="'Tabelle 3'!A1" display="'Tabelle 3'!A1" xr:uid="{92D86561-2850-4DD5-AD6C-C0B76AA78485}"/>
    <hyperlink ref="A13" location="'Tabelle 7'!A1" display="'Tabelle 7'!A1" xr:uid="{6FEF6520-2C91-48B4-BC7E-504CA99802EE}"/>
    <hyperlink ref="A16" location="'Tabelle 4'!A1" display="'Tabelle 4'!A1" xr:uid="{A53D7EE1-0977-4D6E-9E17-5E1D2BDC1967}"/>
    <hyperlink ref="A17" location="'Tabelle 5'!A1" display="'Tabelle 5'!A1" xr:uid="{7F6D6B90-EE01-40B4-81E9-E838A20A0DD6}"/>
    <hyperlink ref="A18" location="'Tabelle 6'!A1" display="'Tabelle 6'!A1" xr:uid="{6DE2856B-671C-4651-9000-35989698F5C5}"/>
    <hyperlink ref="A21" location="'Tabelle 8'!A1" display="'Tabelle 8'!A1" xr:uid="{800429C8-BB50-45F5-9FEB-1CBE51BBAB1C}"/>
    <hyperlink ref="A22" location="'Tabelle 8.1'!A1" display="'Tabelle 8.1'!A1" xr:uid="{BBF51AA0-9368-446B-B1A3-C27604BE7866}"/>
    <hyperlink ref="A23" location="'Tabelle 8.2'!A1" display="'Tabelle 8.2'!A1" xr:uid="{9998B5DA-E8E9-4ECC-884A-B1BB30957058}"/>
    <hyperlink ref="A24" location="'Tabelle 8.3'!A1" display="'Tabelle 8.3'!A1" xr:uid="{5C107EB3-5BDE-4E98-957D-FC372EC28664}"/>
    <hyperlink ref="A25" location="'Tabelle 8.4'!A1" display="'Tabelle 8.4'!A1" xr:uid="{CEB6D409-0B22-4FEA-A59A-A4F28659872A}"/>
    <hyperlink ref="A27" location="'Tabelle 8.5'!A1" display="'Tabelle 8.5'!A1" xr:uid="{14469AFA-BB3E-45A2-9758-0B3E1631EA3C}"/>
    <hyperlink ref="A28" location="'Tabelle 9'!A1" display="'Tabelle 9'!A1" xr:uid="{E3C4FC31-4E34-4F2F-B8AE-43374CDC7440}"/>
    <hyperlink ref="A29" location="'Tabelle 9.1'!A1" display="'Tabelle 9.1'!A1" xr:uid="{13FB9768-3D71-4DA4-BFAB-F18272FE1C2F}"/>
    <hyperlink ref="A30" location="'Tabelle 10'!A1" display="'Tabelle 10'!A1" xr:uid="{977321A9-2EA6-46F6-B313-84601EB41C1F}"/>
    <hyperlink ref="A31" location="'Tabelle 11'!A1" display="'Tabelle 11'!A1" xr:uid="{F89FBA92-5B24-458D-B348-C1F86C757EA7}"/>
    <hyperlink ref="A32" location="'Tabelle 12'!A1" display="'Tabelle 12'!A1" xr:uid="{730528BB-14C4-41DD-A8B6-64C8123F962A}"/>
    <hyperlink ref="A33" location="'Tabelle 13'!A1" display="'Tabelle 13'!A1" xr:uid="{D0CEFCDD-0AB6-4313-BE34-F1B45CC4C9EA}"/>
    <hyperlink ref="A34" location="'Tabelle 14'!A1" display="'Tabelle 14'!A1" xr:uid="{340F1E3E-BAB2-447F-82A8-86DDD8478AA9}"/>
    <hyperlink ref="A35" location="'Tabelle 15'!A1" display="'Tabelle 15'!A1" xr:uid="{8423EDB8-5C6A-44CC-8D58-005221BBC3C7}"/>
    <hyperlink ref="A36" location="'Tabelle 16'!A1" display="'Tabelle 16'!A1" xr:uid="{75F4231B-3AE5-43BD-8107-4FDD33B8F0AC}"/>
    <hyperlink ref="A39" location="'Tabelle 17'!A1" display="'Tabelle 17'!A1" xr:uid="{7EE6A5B4-D375-4F53-86AD-50052BDA7222}"/>
    <hyperlink ref="A40" location="'Tabelle 17.1'!A1" display="'Tabelle 17.1'!A1" xr:uid="{BF46204E-6CFD-4CE7-9826-C93771D2E2F8}"/>
    <hyperlink ref="A41" location="'Tabelle 18'!A1" display="'Tabelle 18'!A1" xr:uid="{0080F45A-1C87-45D6-A71B-5BE41918DB18}"/>
    <hyperlink ref="A42" location="'Tabelle 19'!A1" display="'Tabelle 19'!A1" xr:uid="{71144213-8588-4E2C-8106-37B4AD031A25}"/>
    <hyperlink ref="A43" location="'Tabelle 20'!A1" display="'Tabelle 20'!A1" xr:uid="{41BA29A2-05E5-41BB-BF5F-877E0C99234A}"/>
    <hyperlink ref="A44" location="'Tabelle 21'!A1" display="'Tabelle 21'!A1" xr:uid="{59C8F05C-E673-40B4-B8C1-6B461729A27F}"/>
    <hyperlink ref="A47" location="'Tabelle 22'!A1" display="'Tabelle 22'!A1" xr:uid="{A0275BC7-A9FB-4B2F-8E24-F591A85EB70D}"/>
    <hyperlink ref="A48" location="'Tabelle 23'!A1" display="'Tabelle 23'!A1" xr:uid="{B1226121-3942-4CAE-A2F9-CF74BFAD7D12}"/>
    <hyperlink ref="A49" location="'Tabelle 24'!A1" display="'Tabelle 24'!A1" xr:uid="{5C15F13A-A9E8-4508-85C6-3187AF1A6FD1}"/>
    <hyperlink ref="A50" location="'Tabelle 25'!A1" display="'Tabelle 25'!A1" xr:uid="{A25D1873-1807-46DD-BA58-448B079B089E}"/>
    <hyperlink ref="A51" location="'Tabelle 26'!A1" display="'Tabelle 26'!A1" xr:uid="{1AD67AF7-B6FA-4510-86E5-08B0D46911FF}"/>
    <hyperlink ref="A52" location="'Tabelle 27'!A1" display="'Tabelle 27'!A1" xr:uid="{677CB211-BD9A-4DEF-89F0-8C580ABECA29}"/>
    <hyperlink ref="A55" location="'Tabelle 28'!A1" display="'Tabelle 28'!A1" xr:uid="{C841B0C1-3A2C-4E0C-84D1-7D0DE245927A}"/>
    <hyperlink ref="A56" location="'Tabelle 29'!A1" display="'Tabelle 29'!A1" xr:uid="{9281D4D8-41EB-4008-9489-FD9E8C11A7AD}"/>
    <hyperlink ref="A57" location="'Tabelle 30'!A1" display="'Tabelle 30'!A1" xr:uid="{370AC431-3B1E-4FB3-9626-6ABAD8F1BEC5}"/>
    <hyperlink ref="A60" location="'Tabelle 31'!A1" display="'Tabelle 31'!A1" xr:uid="{86A52794-FF2A-4A97-A6FF-4ADAE96B411C}"/>
    <hyperlink ref="A61" location="'Tabelle 32'!A1" display="'Tabelle 32'!A1" xr:uid="{A998CEA3-6F72-4BE2-8186-0C1118B67FCA}"/>
    <hyperlink ref="A64" location="'Tabelle 33'!A1" display="'Tabelle 33'!A1" xr:uid="{E83EF498-377A-462B-A02A-4CFD83DFA7BF}"/>
    <hyperlink ref="A65" location="'Tabelle 34'!A1" display="'Tabelle 34'!A1" xr:uid="{B7EB6F50-7BEE-4304-8AE0-12AA6CF4B3E3}"/>
    <hyperlink ref="A66" location="'Tabelle 35'!A1" display="'Tabelle 35'!A1" xr:uid="{B77BB971-576C-4F9E-B1C2-CC2675A6A232}"/>
    <hyperlink ref="A67" location="'Tabelle 36'!A1" display="'Tabelle 36'!A1" xr:uid="{46FC2585-939B-45B7-B4D0-31A2500AD065}"/>
    <hyperlink ref="A26" location="'Tabelle 8.4.1'!Druckbereich" display="'Tabelle 8.4.1'!Druckbereich" xr:uid="{F4801DFA-C6E8-4F57-B246-339CF67EB498}"/>
    <hyperlink ref="A68" location="'Tabelle 37'!Druckbereich" display="'Tabelle 37'!Druckbereich" xr:uid="{7D4E660E-4936-4159-B1A9-74E56144E24D}"/>
  </hyperlinks>
  <pageMargins left="0.7" right="0.7" top="0.78740157499999996" bottom="0.78740157499999996" header="0.3" footer="0.3"/>
  <pageSetup paperSize="9" scale="56" fitToHeight="0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CB3191-F857-4E91-8D4F-AFAE0A85E59C}">
  <dimension ref="A1:BP28"/>
  <sheetViews>
    <sheetView view="pageBreakPreview" zoomScaleNormal="100" zoomScaleSheetLayoutView="100" workbookViewId="0">
      <selection sqref="A1:Q1"/>
    </sheetView>
  </sheetViews>
  <sheetFormatPr baseColWidth="10" defaultRowHeight="12.75" x14ac:dyDescent="0.2"/>
  <cols>
    <col min="1" max="1" width="14.85546875" style="9" customWidth="1"/>
    <col min="2" max="2" width="7.42578125" style="9" customWidth="1"/>
    <col min="3" max="3" width="10.85546875" style="9" customWidth="1"/>
    <col min="4" max="9" width="6" style="9" customWidth="1"/>
    <col min="10" max="10" width="5.28515625" style="9" customWidth="1"/>
    <col min="11" max="16" width="6" style="9" customWidth="1"/>
    <col min="17" max="17" width="5.28515625" style="9" customWidth="1"/>
    <col min="18" max="37" width="6" style="9" customWidth="1"/>
    <col min="38" max="38" width="5.28515625" style="9" customWidth="1"/>
    <col min="39" max="44" width="6" style="9" customWidth="1"/>
    <col min="45" max="45" width="5.42578125" style="9" customWidth="1"/>
    <col min="46" max="47" width="6" style="9" customWidth="1"/>
    <col min="48" max="48" width="6.28515625" style="9" customWidth="1"/>
    <col min="49" max="59" width="6" style="9" customWidth="1"/>
    <col min="60" max="60" width="6" style="532" customWidth="1"/>
    <col min="61" max="62" width="6" style="9" customWidth="1"/>
    <col min="63" max="63" width="6.140625" style="532" customWidth="1"/>
    <col min="64" max="16384" width="11.42578125" style="9"/>
  </cols>
  <sheetData>
    <row r="1" spans="1:68" s="3" customFormat="1" ht="39.950000000000003" customHeight="1" thickBot="1" x14ac:dyDescent="0.25">
      <c r="A1" s="968" t="str">
        <f>"Tabelle 14: Altersverteilung in Kursen nach Ländern und Programmbereichen " &amp;Hilfswerte!B1</f>
        <v>Tabelle 14: Altersverteilung in Kursen nach Ländern und Programmbereichen 2024</v>
      </c>
      <c r="B1" s="968"/>
      <c r="C1" s="968"/>
      <c r="D1" s="968"/>
      <c r="E1" s="968"/>
      <c r="F1" s="968"/>
      <c r="G1" s="968"/>
      <c r="H1" s="968"/>
      <c r="I1" s="968"/>
      <c r="J1" s="968"/>
      <c r="K1" s="968"/>
      <c r="L1" s="968"/>
      <c r="M1" s="968"/>
      <c r="N1" s="968"/>
      <c r="O1" s="968"/>
      <c r="P1" s="968"/>
      <c r="Q1" s="968"/>
      <c r="R1" s="765" t="str">
        <f>"noch Tabelle 14: Altersverteilung in Kursen nach Ländern und Programmbereichen " &amp;Hilfswerte!$B$1</f>
        <v>noch Tabelle 14: Altersverteilung in Kursen nach Ländern und Programmbereichen 2024</v>
      </c>
      <c r="S1" s="765"/>
      <c r="T1" s="765"/>
      <c r="U1" s="765"/>
      <c r="V1" s="765"/>
      <c r="W1" s="765"/>
      <c r="X1" s="765"/>
      <c r="Y1" s="765"/>
      <c r="Z1" s="765"/>
      <c r="AA1" s="765"/>
      <c r="AB1" s="765"/>
      <c r="AC1" s="765"/>
      <c r="AD1" s="765"/>
      <c r="AE1" s="765"/>
      <c r="AF1" s="765" t="str">
        <f>"noch Tabelle 14: Altersverteilung in Kursen nach Ländern und Programmbereichen " &amp;Hilfswerte!$B$1</f>
        <v>noch Tabelle 14: Altersverteilung in Kursen nach Ländern und Programmbereichen 2024</v>
      </c>
      <c r="AG1" s="765"/>
      <c r="AH1" s="765"/>
      <c r="AI1" s="765"/>
      <c r="AJ1" s="765"/>
      <c r="AK1" s="765"/>
      <c r="AL1" s="765"/>
      <c r="AM1" s="765"/>
      <c r="AN1" s="765"/>
      <c r="AO1" s="765"/>
      <c r="AP1" s="765"/>
      <c r="AQ1" s="765"/>
      <c r="AR1" s="765"/>
      <c r="AS1" s="765"/>
      <c r="AT1" s="765" t="str">
        <f>"noch Tabelle 14: Altersverteilung in Kursen nach Ländern und Programmbereichen " &amp;Hilfswerte!$B$1</f>
        <v>noch Tabelle 14: Altersverteilung in Kursen nach Ländern und Programmbereichen 2024</v>
      </c>
      <c r="AU1" s="765"/>
      <c r="AV1" s="765"/>
      <c r="AW1" s="765"/>
      <c r="AX1" s="765"/>
      <c r="AY1" s="765"/>
      <c r="AZ1" s="765"/>
      <c r="BA1" s="765"/>
      <c r="BB1" s="765"/>
      <c r="BC1" s="765"/>
      <c r="BD1" s="765"/>
      <c r="BE1" s="765"/>
      <c r="BF1" s="765"/>
      <c r="BG1" s="765"/>
      <c r="BH1" s="610"/>
      <c r="BI1" s="53"/>
      <c r="BJ1" s="53"/>
      <c r="BK1" s="610"/>
      <c r="BL1" s="53"/>
      <c r="BM1"/>
      <c r="BN1"/>
      <c r="BO1"/>
      <c r="BP1"/>
    </row>
    <row r="2" spans="1:68" s="3" customFormat="1" ht="25.5" customHeight="1" x14ac:dyDescent="0.2">
      <c r="A2" s="912" t="s">
        <v>12</v>
      </c>
      <c r="B2" s="981" t="s">
        <v>279</v>
      </c>
      <c r="C2" s="982"/>
      <c r="D2" s="915" t="s">
        <v>280</v>
      </c>
      <c r="E2" s="916"/>
      <c r="F2" s="916"/>
      <c r="G2" s="916"/>
      <c r="H2" s="916"/>
      <c r="I2" s="916"/>
      <c r="J2" s="916"/>
      <c r="K2" s="916"/>
      <c r="L2" s="916"/>
      <c r="M2" s="916"/>
      <c r="N2" s="916"/>
      <c r="O2" s="916"/>
      <c r="P2" s="916"/>
      <c r="Q2" s="980"/>
      <c r="R2" s="915" t="s">
        <v>280</v>
      </c>
      <c r="S2" s="916"/>
      <c r="T2" s="916"/>
      <c r="U2" s="916"/>
      <c r="V2" s="916"/>
      <c r="W2" s="916"/>
      <c r="X2" s="916"/>
      <c r="Y2" s="916"/>
      <c r="Z2" s="916"/>
      <c r="AA2" s="916"/>
      <c r="AB2" s="916"/>
      <c r="AC2" s="916"/>
      <c r="AD2" s="916"/>
      <c r="AE2" s="974"/>
      <c r="AF2" s="915" t="s">
        <v>280</v>
      </c>
      <c r="AG2" s="916"/>
      <c r="AH2" s="916"/>
      <c r="AI2" s="916"/>
      <c r="AJ2" s="916"/>
      <c r="AK2" s="916"/>
      <c r="AL2" s="916"/>
      <c r="AM2" s="916"/>
      <c r="AN2" s="916"/>
      <c r="AO2" s="916"/>
      <c r="AP2" s="916"/>
      <c r="AQ2" s="916"/>
      <c r="AR2" s="916"/>
      <c r="AS2" s="974"/>
      <c r="AT2" s="768" t="s">
        <v>280</v>
      </c>
      <c r="AU2" s="769"/>
      <c r="AV2" s="769"/>
      <c r="AW2" s="769"/>
      <c r="AX2" s="769"/>
      <c r="AY2" s="769"/>
      <c r="AZ2" s="769"/>
      <c r="BA2" s="769"/>
      <c r="BB2" s="769"/>
      <c r="BC2" s="769"/>
      <c r="BD2" s="769"/>
      <c r="BE2" s="769"/>
      <c r="BF2" s="769"/>
      <c r="BG2" s="988"/>
      <c r="BH2" s="527"/>
    </row>
    <row r="3" spans="1:68" s="54" customFormat="1" ht="32.25" customHeight="1" x14ac:dyDescent="0.2">
      <c r="A3" s="913"/>
      <c r="B3" s="983"/>
      <c r="C3" s="984"/>
      <c r="D3" s="1163" t="s">
        <v>24</v>
      </c>
      <c r="E3" s="1163"/>
      <c r="F3" s="1163"/>
      <c r="G3" s="1163"/>
      <c r="H3" s="1163"/>
      <c r="I3" s="1163"/>
      <c r="J3" s="1163"/>
      <c r="K3" s="951" t="s">
        <v>89</v>
      </c>
      <c r="L3" s="951"/>
      <c r="M3" s="951"/>
      <c r="N3" s="951"/>
      <c r="O3" s="951"/>
      <c r="P3" s="951"/>
      <c r="Q3" s="951"/>
      <c r="R3" s="976" t="s">
        <v>113</v>
      </c>
      <c r="S3" s="977"/>
      <c r="T3" s="977"/>
      <c r="U3" s="977"/>
      <c r="V3" s="977"/>
      <c r="W3" s="977"/>
      <c r="X3" s="978"/>
      <c r="Y3" s="976" t="s">
        <v>19</v>
      </c>
      <c r="Z3" s="977"/>
      <c r="AA3" s="977"/>
      <c r="AB3" s="977"/>
      <c r="AC3" s="977"/>
      <c r="AD3" s="977"/>
      <c r="AE3" s="979"/>
      <c r="AF3" s="976" t="s">
        <v>20</v>
      </c>
      <c r="AG3" s="977"/>
      <c r="AH3" s="977"/>
      <c r="AI3" s="977"/>
      <c r="AJ3" s="977"/>
      <c r="AK3" s="977"/>
      <c r="AL3" s="978"/>
      <c r="AM3" s="976" t="s">
        <v>349</v>
      </c>
      <c r="AN3" s="977"/>
      <c r="AO3" s="977"/>
      <c r="AP3" s="977"/>
      <c r="AQ3" s="977"/>
      <c r="AR3" s="977"/>
      <c r="AS3" s="979"/>
      <c r="AT3" s="976" t="s">
        <v>38</v>
      </c>
      <c r="AU3" s="977"/>
      <c r="AV3" s="977"/>
      <c r="AW3" s="977"/>
      <c r="AX3" s="977"/>
      <c r="AY3" s="977"/>
      <c r="AZ3" s="977"/>
      <c r="BA3" s="985" t="s">
        <v>39</v>
      </c>
      <c r="BB3" s="986"/>
      <c r="BC3" s="986"/>
      <c r="BD3" s="986"/>
      <c r="BE3" s="986"/>
      <c r="BF3" s="986"/>
      <c r="BG3" s="987"/>
      <c r="BH3" s="614"/>
    </row>
    <row r="4" spans="1:68" ht="36" customHeight="1" x14ac:dyDescent="0.2">
      <c r="A4" s="914"/>
      <c r="B4" s="623" t="s">
        <v>6</v>
      </c>
      <c r="C4" s="623" t="s">
        <v>278</v>
      </c>
      <c r="D4" s="555" t="s">
        <v>281</v>
      </c>
      <c r="E4" s="612" t="s">
        <v>282</v>
      </c>
      <c r="F4" s="612" t="s">
        <v>283</v>
      </c>
      <c r="G4" s="612" t="s">
        <v>284</v>
      </c>
      <c r="H4" s="612" t="s">
        <v>285</v>
      </c>
      <c r="I4" s="555" t="s">
        <v>286</v>
      </c>
      <c r="J4" s="555" t="s">
        <v>287</v>
      </c>
      <c r="K4" s="612" t="s">
        <v>281</v>
      </c>
      <c r="L4" s="612" t="s">
        <v>282</v>
      </c>
      <c r="M4" s="612" t="s">
        <v>283</v>
      </c>
      <c r="N4" s="612" t="s">
        <v>284</v>
      </c>
      <c r="O4" s="612" t="s">
        <v>285</v>
      </c>
      <c r="P4" s="555" t="s">
        <v>286</v>
      </c>
      <c r="Q4" s="555" t="s">
        <v>287</v>
      </c>
      <c r="R4" s="555" t="s">
        <v>281</v>
      </c>
      <c r="S4" s="612" t="s">
        <v>282</v>
      </c>
      <c r="T4" s="612" t="s">
        <v>283</v>
      </c>
      <c r="U4" s="612" t="s">
        <v>284</v>
      </c>
      <c r="V4" s="612" t="s">
        <v>285</v>
      </c>
      <c r="W4" s="555" t="s">
        <v>286</v>
      </c>
      <c r="X4" s="555" t="s">
        <v>287</v>
      </c>
      <c r="Y4" s="555" t="s">
        <v>281</v>
      </c>
      <c r="Z4" s="612" t="s">
        <v>282</v>
      </c>
      <c r="AA4" s="612" t="s">
        <v>283</v>
      </c>
      <c r="AB4" s="612" t="s">
        <v>284</v>
      </c>
      <c r="AC4" s="612" t="s">
        <v>285</v>
      </c>
      <c r="AD4" s="555" t="s">
        <v>286</v>
      </c>
      <c r="AE4" s="557" t="s">
        <v>287</v>
      </c>
      <c r="AF4" s="612" t="s">
        <v>281</v>
      </c>
      <c r="AG4" s="612" t="s">
        <v>282</v>
      </c>
      <c r="AH4" s="612" t="s">
        <v>283</v>
      </c>
      <c r="AI4" s="612" t="s">
        <v>284</v>
      </c>
      <c r="AJ4" s="612" t="s">
        <v>285</v>
      </c>
      <c r="AK4" s="555" t="s">
        <v>286</v>
      </c>
      <c r="AL4" s="555" t="s">
        <v>287</v>
      </c>
      <c r="AM4" s="555" t="s">
        <v>281</v>
      </c>
      <c r="AN4" s="612" t="s">
        <v>282</v>
      </c>
      <c r="AO4" s="612" t="s">
        <v>283</v>
      </c>
      <c r="AP4" s="612" t="s">
        <v>284</v>
      </c>
      <c r="AQ4" s="612" t="s">
        <v>285</v>
      </c>
      <c r="AR4" s="555" t="s">
        <v>286</v>
      </c>
      <c r="AS4" s="557" t="s">
        <v>287</v>
      </c>
      <c r="AT4" s="612" t="s">
        <v>281</v>
      </c>
      <c r="AU4" s="612" t="s">
        <v>282</v>
      </c>
      <c r="AV4" s="612" t="s">
        <v>283</v>
      </c>
      <c r="AW4" s="612" t="s">
        <v>284</v>
      </c>
      <c r="AX4" s="612" t="s">
        <v>285</v>
      </c>
      <c r="AY4" s="555" t="s">
        <v>286</v>
      </c>
      <c r="AZ4" s="606" t="s">
        <v>287</v>
      </c>
      <c r="BA4" s="555" t="s">
        <v>281</v>
      </c>
      <c r="BB4" s="612" t="s">
        <v>282</v>
      </c>
      <c r="BC4" s="612" t="s">
        <v>283</v>
      </c>
      <c r="BD4" s="612" t="s">
        <v>284</v>
      </c>
      <c r="BE4" s="612" t="s">
        <v>285</v>
      </c>
      <c r="BF4" s="555" t="s">
        <v>286</v>
      </c>
      <c r="BG4" s="557" t="s">
        <v>287</v>
      </c>
      <c r="BK4" s="9"/>
    </row>
    <row r="5" spans="1:68" s="55" customFormat="1" ht="24.95" customHeight="1" x14ac:dyDescent="0.2">
      <c r="A5" s="421" t="s">
        <v>61</v>
      </c>
      <c r="B5" s="307">
        <v>807430</v>
      </c>
      <c r="C5" s="66">
        <v>0.74611000000000005</v>
      </c>
      <c r="D5" s="60">
        <v>9.3969999999999998E-2</v>
      </c>
      <c r="E5" s="64">
        <v>4.7030000000000002E-2</v>
      </c>
      <c r="F5" s="64">
        <v>0.13564000000000001</v>
      </c>
      <c r="G5" s="64">
        <v>0.23547999999999999</v>
      </c>
      <c r="H5" s="64">
        <v>0.26885999999999999</v>
      </c>
      <c r="I5" s="64">
        <v>0.15770000000000001</v>
      </c>
      <c r="J5" s="65">
        <v>6.1310000000000003E-2</v>
      </c>
      <c r="K5" s="66">
        <v>0.18385000000000001</v>
      </c>
      <c r="L5" s="64">
        <v>1.9029999999999998E-2</v>
      </c>
      <c r="M5" s="64">
        <v>5.7070000000000003E-2</v>
      </c>
      <c r="N5" s="64">
        <v>0.12773999999999999</v>
      </c>
      <c r="O5" s="64">
        <v>0.19097</v>
      </c>
      <c r="P5" s="64">
        <v>0.27443000000000001</v>
      </c>
      <c r="Q5" s="65">
        <v>0.1469</v>
      </c>
      <c r="R5" s="60">
        <v>0.23941000000000001</v>
      </c>
      <c r="S5" s="64">
        <v>2.3859999999999999E-2</v>
      </c>
      <c r="T5" s="64">
        <v>8.0299999999999996E-2</v>
      </c>
      <c r="U5" s="64">
        <v>0.152</v>
      </c>
      <c r="V5" s="64">
        <v>0.26108999999999999</v>
      </c>
      <c r="W5" s="64">
        <v>0.17645</v>
      </c>
      <c r="X5" s="65">
        <v>6.6890000000000005E-2</v>
      </c>
      <c r="Y5" s="66">
        <v>8.0659999999999996E-2</v>
      </c>
      <c r="Z5" s="64">
        <v>1.153E-2</v>
      </c>
      <c r="AA5" s="64">
        <v>8.4269999999999998E-2</v>
      </c>
      <c r="AB5" s="64">
        <v>0.21049000000000001</v>
      </c>
      <c r="AC5" s="64">
        <v>0.35543000000000002</v>
      </c>
      <c r="AD5" s="64">
        <v>0.18769</v>
      </c>
      <c r="AE5" s="62">
        <v>6.9919999999999996E-2</v>
      </c>
      <c r="AF5" s="60">
        <v>1.7840000000000002E-2</v>
      </c>
      <c r="AG5" s="64">
        <v>9.5439999999999997E-2</v>
      </c>
      <c r="AH5" s="64">
        <v>0.23275000000000001</v>
      </c>
      <c r="AI5" s="64">
        <v>0.32029000000000002</v>
      </c>
      <c r="AJ5" s="64">
        <v>0.19797000000000001</v>
      </c>
      <c r="AK5" s="64">
        <v>0.10134</v>
      </c>
      <c r="AL5" s="65">
        <v>3.4369999999999998E-2</v>
      </c>
      <c r="AM5" s="66">
        <v>0.20004</v>
      </c>
      <c r="AN5" s="64">
        <v>3.4770000000000002E-2</v>
      </c>
      <c r="AO5" s="64">
        <v>8.4909999999999999E-2</v>
      </c>
      <c r="AP5" s="64">
        <v>0.20771999999999999</v>
      </c>
      <c r="AQ5" s="64">
        <v>0.27877999999999997</v>
      </c>
      <c r="AR5" s="64">
        <v>0.13031000000000001</v>
      </c>
      <c r="AS5" s="62">
        <v>6.3469999999999999E-2</v>
      </c>
      <c r="AT5" s="60">
        <v>0.57115000000000005</v>
      </c>
      <c r="AU5" s="64">
        <v>0.28348000000000001</v>
      </c>
      <c r="AV5" s="64">
        <v>7.7119999999999994E-2</v>
      </c>
      <c r="AW5" s="64">
        <v>4.437E-2</v>
      </c>
      <c r="AX5" s="64">
        <v>2.017E-2</v>
      </c>
      <c r="AY5" s="64">
        <v>3.3899999999999998E-3</v>
      </c>
      <c r="AZ5" s="65">
        <v>3.2000000000000003E-4</v>
      </c>
      <c r="BA5" s="66">
        <v>0.40873999999999999</v>
      </c>
      <c r="BB5" s="64">
        <v>8.362E-2</v>
      </c>
      <c r="BC5" s="64">
        <v>0.11700000000000001</v>
      </c>
      <c r="BD5" s="64">
        <v>0.22902</v>
      </c>
      <c r="BE5" s="64">
        <v>0.12449</v>
      </c>
      <c r="BF5" s="64">
        <v>2.5899999999999999E-2</v>
      </c>
      <c r="BG5" s="62">
        <v>1.123E-2</v>
      </c>
      <c r="BH5" s="615"/>
    </row>
    <row r="6" spans="1:68" s="55" customFormat="1" ht="24.95" customHeight="1" x14ac:dyDescent="0.2">
      <c r="A6" s="420" t="s">
        <v>62</v>
      </c>
      <c r="B6" s="315">
        <v>875365</v>
      </c>
      <c r="C6" s="308">
        <v>0.70255000000000001</v>
      </c>
      <c r="D6" s="455">
        <v>1.0840000000000001E-2</v>
      </c>
      <c r="E6" s="456">
        <v>4.7120000000000002E-2</v>
      </c>
      <c r="F6" s="456">
        <v>0.14161000000000001</v>
      </c>
      <c r="G6" s="456">
        <v>0.25020999999999999</v>
      </c>
      <c r="H6" s="456">
        <v>0.31406000000000001</v>
      </c>
      <c r="I6" s="456">
        <v>0.16646</v>
      </c>
      <c r="J6" s="456">
        <v>6.9699999999999998E-2</v>
      </c>
      <c r="K6" s="455">
        <v>1.0659999999999999E-2</v>
      </c>
      <c r="L6" s="456">
        <v>3.7179999999999998E-2</v>
      </c>
      <c r="M6" s="456">
        <v>0.12432</v>
      </c>
      <c r="N6" s="456">
        <v>0.19453000000000001</v>
      </c>
      <c r="O6" s="456">
        <v>0.24564</v>
      </c>
      <c r="P6" s="456">
        <v>0.21526999999999999</v>
      </c>
      <c r="Q6" s="308">
        <v>0.17241000000000001</v>
      </c>
      <c r="R6" s="455">
        <v>1.209E-2</v>
      </c>
      <c r="S6" s="456">
        <v>2.9870000000000001E-2</v>
      </c>
      <c r="T6" s="456">
        <v>0.11691</v>
      </c>
      <c r="U6" s="456">
        <v>0.20963999999999999</v>
      </c>
      <c r="V6" s="456">
        <v>0.36135</v>
      </c>
      <c r="W6" s="456">
        <v>0.19097</v>
      </c>
      <c r="X6" s="456">
        <v>7.9170000000000004E-2</v>
      </c>
      <c r="Y6" s="455">
        <v>5.5799999999999999E-3</v>
      </c>
      <c r="Z6" s="456">
        <v>2.503E-2</v>
      </c>
      <c r="AA6" s="456">
        <v>0.1076</v>
      </c>
      <c r="AB6" s="456">
        <v>0.24759999999999999</v>
      </c>
      <c r="AC6" s="456">
        <v>0.36885000000000001</v>
      </c>
      <c r="AD6" s="456">
        <v>0.17826</v>
      </c>
      <c r="AE6" s="458">
        <v>6.7070000000000005E-2</v>
      </c>
      <c r="AF6" s="455">
        <v>8.2900000000000005E-3</v>
      </c>
      <c r="AG6" s="456">
        <v>7.5450000000000003E-2</v>
      </c>
      <c r="AH6" s="456">
        <v>0.21104000000000001</v>
      </c>
      <c r="AI6" s="456">
        <v>0.28704000000000002</v>
      </c>
      <c r="AJ6" s="456">
        <v>0.23436999999999999</v>
      </c>
      <c r="AK6" s="456">
        <v>0.13456000000000001</v>
      </c>
      <c r="AL6" s="456">
        <v>4.9259999999999998E-2</v>
      </c>
      <c r="AM6" s="455">
        <v>1.7389999999999999E-2</v>
      </c>
      <c r="AN6" s="456">
        <v>7.3590000000000003E-2</v>
      </c>
      <c r="AO6" s="456">
        <v>0.11006000000000001</v>
      </c>
      <c r="AP6" s="456">
        <v>0.26765</v>
      </c>
      <c r="AQ6" s="456">
        <v>0.29410999999999998</v>
      </c>
      <c r="AR6" s="456">
        <v>0.15162</v>
      </c>
      <c r="AS6" s="458">
        <v>8.5580000000000003E-2</v>
      </c>
      <c r="AT6" s="455">
        <v>0.34832000000000002</v>
      </c>
      <c r="AU6" s="456">
        <v>0.54398000000000002</v>
      </c>
      <c r="AV6" s="456">
        <v>4.2320000000000003E-2</v>
      </c>
      <c r="AW6" s="456">
        <v>3.3520000000000001E-2</v>
      </c>
      <c r="AX6" s="456">
        <v>3.0040000000000001E-2</v>
      </c>
      <c r="AY6" s="456">
        <v>1.49E-3</v>
      </c>
      <c r="AZ6" s="456">
        <v>3.3E-4</v>
      </c>
      <c r="BA6" s="455">
        <v>9.8019999999999996E-2</v>
      </c>
      <c r="BB6" s="456">
        <v>0.15623999999999999</v>
      </c>
      <c r="BC6" s="456">
        <v>0.26322000000000001</v>
      </c>
      <c r="BD6" s="456">
        <v>0.2994</v>
      </c>
      <c r="BE6" s="456">
        <v>0.13764000000000001</v>
      </c>
      <c r="BF6" s="456">
        <v>3.2730000000000002E-2</v>
      </c>
      <c r="BG6" s="458">
        <v>1.2749999999999999E-2</v>
      </c>
      <c r="BH6" s="615"/>
    </row>
    <row r="7" spans="1:68" s="55" customFormat="1" ht="24.95" customHeight="1" x14ac:dyDescent="0.2">
      <c r="A7" s="420" t="s">
        <v>63</v>
      </c>
      <c r="B7" s="315">
        <v>180894</v>
      </c>
      <c r="C7" s="308">
        <v>0.72423000000000004</v>
      </c>
      <c r="D7" s="455">
        <v>1.489E-2</v>
      </c>
      <c r="E7" s="456">
        <v>7.9369999999999996E-2</v>
      </c>
      <c r="F7" s="456">
        <v>0.24298</v>
      </c>
      <c r="G7" s="456">
        <v>0.29169</v>
      </c>
      <c r="H7" s="456">
        <v>0.23407</v>
      </c>
      <c r="I7" s="456">
        <v>0.10238</v>
      </c>
      <c r="J7" s="456">
        <v>3.4619999999999998E-2</v>
      </c>
      <c r="K7" s="455">
        <v>3.2939999999999997E-2</v>
      </c>
      <c r="L7" s="456">
        <v>1.685E-2</v>
      </c>
      <c r="M7" s="456">
        <v>0.13494</v>
      </c>
      <c r="N7" s="456">
        <v>0.26973000000000003</v>
      </c>
      <c r="O7" s="456">
        <v>0.30131000000000002</v>
      </c>
      <c r="P7" s="456">
        <v>0.18215000000000001</v>
      </c>
      <c r="Q7" s="308">
        <v>6.2080000000000003E-2</v>
      </c>
      <c r="R7" s="455">
        <v>1.3599999999999999E-2</v>
      </c>
      <c r="S7" s="456">
        <v>3.6799999999999999E-2</v>
      </c>
      <c r="T7" s="456">
        <v>0.16941000000000001</v>
      </c>
      <c r="U7" s="456">
        <v>0.24056</v>
      </c>
      <c r="V7" s="456">
        <v>0.32551999999999998</v>
      </c>
      <c r="W7" s="456">
        <v>0.16475000000000001</v>
      </c>
      <c r="X7" s="456">
        <v>4.9360000000000001E-2</v>
      </c>
      <c r="Y7" s="455">
        <v>9.4299999999999991E-3</v>
      </c>
      <c r="Z7" s="456">
        <v>1.261E-2</v>
      </c>
      <c r="AA7" s="456">
        <v>7.8259999999999996E-2</v>
      </c>
      <c r="AB7" s="456">
        <v>0.24256</v>
      </c>
      <c r="AC7" s="456">
        <v>0.40414</v>
      </c>
      <c r="AD7" s="456">
        <v>0.18329000000000001</v>
      </c>
      <c r="AE7" s="458">
        <v>6.9709999999999994E-2</v>
      </c>
      <c r="AF7" s="455">
        <v>1.2239999999999999E-2</v>
      </c>
      <c r="AG7" s="456">
        <v>0.11591</v>
      </c>
      <c r="AH7" s="456">
        <v>0.32521</v>
      </c>
      <c r="AI7" s="456">
        <v>0.31519000000000003</v>
      </c>
      <c r="AJ7" s="456">
        <v>0.15365000000000001</v>
      </c>
      <c r="AK7" s="456">
        <v>6.0310000000000002E-2</v>
      </c>
      <c r="AL7" s="456">
        <v>1.7489999999999999E-2</v>
      </c>
      <c r="AM7" s="455">
        <v>1.5010000000000001E-2</v>
      </c>
      <c r="AN7" s="456">
        <v>3.1890000000000002E-2</v>
      </c>
      <c r="AO7" s="456">
        <v>0.14618</v>
      </c>
      <c r="AP7" s="456">
        <v>0.36825999999999998</v>
      </c>
      <c r="AQ7" s="456">
        <v>0.29936000000000001</v>
      </c>
      <c r="AR7" s="456">
        <v>8.8160000000000002E-2</v>
      </c>
      <c r="AS7" s="458">
        <v>5.1139999999999998E-2</v>
      </c>
      <c r="AT7" s="455">
        <v>0.67037000000000002</v>
      </c>
      <c r="AU7" s="456">
        <v>0.24259</v>
      </c>
      <c r="AV7" s="456">
        <v>5.185E-2</v>
      </c>
      <c r="AW7" s="456">
        <v>2.963E-2</v>
      </c>
      <c r="AX7" s="456">
        <v>3.7000000000000002E-3</v>
      </c>
      <c r="AY7" s="456">
        <v>1.8500000000000001E-3</v>
      </c>
      <c r="AZ7" s="456" t="s">
        <v>482</v>
      </c>
      <c r="BA7" s="455">
        <v>3.1539999999999999E-2</v>
      </c>
      <c r="BB7" s="456">
        <v>6.3079999999999997E-2</v>
      </c>
      <c r="BC7" s="456">
        <v>0.16614999999999999</v>
      </c>
      <c r="BD7" s="456">
        <v>0.27768999999999999</v>
      </c>
      <c r="BE7" s="456">
        <v>0.27231</v>
      </c>
      <c r="BF7" s="456">
        <v>0.11923</v>
      </c>
      <c r="BG7" s="458">
        <v>7.0000000000000007E-2</v>
      </c>
      <c r="BH7" s="615"/>
    </row>
    <row r="8" spans="1:68" s="55" customFormat="1" ht="24.95" customHeight="1" x14ac:dyDescent="0.2">
      <c r="A8" s="420" t="s">
        <v>64</v>
      </c>
      <c r="B8" s="315">
        <v>61944</v>
      </c>
      <c r="C8" s="308">
        <v>0.83970999999999996</v>
      </c>
      <c r="D8" s="455">
        <v>2.8539999999999999E-2</v>
      </c>
      <c r="E8" s="456">
        <v>4.2430000000000002E-2</v>
      </c>
      <c r="F8" s="456">
        <v>0.10104</v>
      </c>
      <c r="G8" s="456">
        <v>0.24440000000000001</v>
      </c>
      <c r="H8" s="456">
        <v>0.34061000000000002</v>
      </c>
      <c r="I8" s="456">
        <v>0.19528999999999999</v>
      </c>
      <c r="J8" s="456">
        <v>4.7690000000000003E-2</v>
      </c>
      <c r="K8" s="455">
        <v>4.1910000000000003E-2</v>
      </c>
      <c r="L8" s="456">
        <v>3.4500000000000003E-2</v>
      </c>
      <c r="M8" s="456">
        <v>9.4210000000000002E-2</v>
      </c>
      <c r="N8" s="456">
        <v>0.25705</v>
      </c>
      <c r="O8" s="456">
        <v>0.33383000000000002</v>
      </c>
      <c r="P8" s="456">
        <v>0.19696</v>
      </c>
      <c r="Q8" s="308">
        <v>4.1540000000000001E-2</v>
      </c>
      <c r="R8" s="455">
        <v>6.7900000000000002E-2</v>
      </c>
      <c r="S8" s="456">
        <v>1.1169999999999999E-2</v>
      </c>
      <c r="T8" s="456">
        <v>4.3709999999999999E-2</v>
      </c>
      <c r="U8" s="456">
        <v>0.19011</v>
      </c>
      <c r="V8" s="456">
        <v>0.37691999999999998</v>
      </c>
      <c r="W8" s="456">
        <v>0.24324999999999999</v>
      </c>
      <c r="X8" s="456">
        <v>6.6930000000000003E-2</v>
      </c>
      <c r="Y8" s="455">
        <v>1.076E-2</v>
      </c>
      <c r="Z8" s="456">
        <v>8.8999999999999999E-3</v>
      </c>
      <c r="AA8" s="456">
        <v>4.444E-2</v>
      </c>
      <c r="AB8" s="456">
        <v>0.20537</v>
      </c>
      <c r="AC8" s="456">
        <v>0.41763</v>
      </c>
      <c r="AD8" s="456">
        <v>0.24915999999999999</v>
      </c>
      <c r="AE8" s="458">
        <v>6.3750000000000001E-2</v>
      </c>
      <c r="AF8" s="455">
        <v>2.2960000000000001E-2</v>
      </c>
      <c r="AG8" s="456">
        <v>7.4980000000000005E-2</v>
      </c>
      <c r="AH8" s="456">
        <v>0.16163</v>
      </c>
      <c r="AI8" s="456">
        <v>0.27939999999999998</v>
      </c>
      <c r="AJ8" s="456">
        <v>0.27927000000000002</v>
      </c>
      <c r="AK8" s="456">
        <v>0.15265000000000001</v>
      </c>
      <c r="AL8" s="456">
        <v>2.911E-2</v>
      </c>
      <c r="AM8" s="455">
        <v>4.0910000000000002E-2</v>
      </c>
      <c r="AN8" s="456">
        <v>4.734E-2</v>
      </c>
      <c r="AO8" s="456">
        <v>0.11251</v>
      </c>
      <c r="AP8" s="456">
        <v>0.34705000000000003</v>
      </c>
      <c r="AQ8" s="456">
        <v>0.29091</v>
      </c>
      <c r="AR8" s="456">
        <v>0.11513</v>
      </c>
      <c r="AS8" s="458">
        <v>4.6149999999999997E-2</v>
      </c>
      <c r="AT8" s="455">
        <v>3.415E-2</v>
      </c>
      <c r="AU8" s="456">
        <v>0.66829000000000005</v>
      </c>
      <c r="AV8" s="456">
        <v>0.23902000000000001</v>
      </c>
      <c r="AW8" s="456">
        <v>5.3659999999999999E-2</v>
      </c>
      <c r="AX8" s="456" t="s">
        <v>482</v>
      </c>
      <c r="AY8" s="456">
        <v>4.8799999999999998E-3</v>
      </c>
      <c r="AZ8" s="456" t="s">
        <v>482</v>
      </c>
      <c r="BA8" s="455">
        <v>2.0619999999999999E-2</v>
      </c>
      <c r="BB8" s="456">
        <v>0.12132999999999999</v>
      </c>
      <c r="BC8" s="456">
        <v>0.29182999999999998</v>
      </c>
      <c r="BD8" s="456">
        <v>0.31562000000000001</v>
      </c>
      <c r="BE8" s="456">
        <v>0.20301</v>
      </c>
      <c r="BF8" s="456">
        <v>3.9649999999999998E-2</v>
      </c>
      <c r="BG8" s="458">
        <v>7.9299999999999995E-3</v>
      </c>
      <c r="BH8" s="615"/>
    </row>
    <row r="9" spans="1:68" s="55" customFormat="1" ht="24.95" customHeight="1" x14ac:dyDescent="0.2">
      <c r="A9" s="420" t="s">
        <v>65</v>
      </c>
      <c r="B9" s="315">
        <v>41651</v>
      </c>
      <c r="C9" s="308">
        <v>0.8095</v>
      </c>
      <c r="D9" s="455">
        <v>1.325E-2</v>
      </c>
      <c r="E9" s="456">
        <v>5.5100000000000003E-2</v>
      </c>
      <c r="F9" s="456">
        <v>0.17848</v>
      </c>
      <c r="G9" s="456">
        <v>0.28255999999999998</v>
      </c>
      <c r="H9" s="456">
        <v>0.27028999999999997</v>
      </c>
      <c r="I9" s="456">
        <v>0.15126000000000001</v>
      </c>
      <c r="J9" s="456">
        <v>4.9050000000000003E-2</v>
      </c>
      <c r="K9" s="455">
        <v>3.6740000000000002E-2</v>
      </c>
      <c r="L9" s="456">
        <v>2.333E-2</v>
      </c>
      <c r="M9" s="456">
        <v>0.15572</v>
      </c>
      <c r="N9" s="456">
        <v>0.29770000000000002</v>
      </c>
      <c r="O9" s="456">
        <v>0.31258999999999998</v>
      </c>
      <c r="P9" s="456">
        <v>0.12163</v>
      </c>
      <c r="Q9" s="308">
        <v>5.2290000000000003E-2</v>
      </c>
      <c r="R9" s="455">
        <v>2.3519999999999999E-2</v>
      </c>
      <c r="S9" s="456">
        <v>1.2120000000000001E-2</v>
      </c>
      <c r="T9" s="456">
        <v>7.5450000000000003E-2</v>
      </c>
      <c r="U9" s="456">
        <v>0.13045000000000001</v>
      </c>
      <c r="V9" s="456">
        <v>0.33507999999999999</v>
      </c>
      <c r="W9" s="456">
        <v>0.33273000000000003</v>
      </c>
      <c r="X9" s="456">
        <v>9.0649999999999994E-2</v>
      </c>
      <c r="Y9" s="455">
        <v>1.102E-2</v>
      </c>
      <c r="Z9" s="456">
        <v>1.2030000000000001E-2</v>
      </c>
      <c r="AA9" s="456">
        <v>8.2890000000000005E-2</v>
      </c>
      <c r="AB9" s="456">
        <v>0.21117</v>
      </c>
      <c r="AC9" s="456">
        <v>0.41875000000000001</v>
      </c>
      <c r="AD9" s="456">
        <v>0.19356000000000001</v>
      </c>
      <c r="AE9" s="458">
        <v>7.0580000000000004E-2</v>
      </c>
      <c r="AF9" s="455">
        <v>2.5699999999999998E-3</v>
      </c>
      <c r="AG9" s="456">
        <v>9.0929999999999997E-2</v>
      </c>
      <c r="AH9" s="456">
        <v>0.24829000000000001</v>
      </c>
      <c r="AI9" s="456">
        <v>0.33628000000000002</v>
      </c>
      <c r="AJ9" s="456">
        <v>0.18998999999999999</v>
      </c>
      <c r="AK9" s="456">
        <v>0.10173</v>
      </c>
      <c r="AL9" s="456">
        <v>3.0210000000000001E-2</v>
      </c>
      <c r="AM9" s="455">
        <v>2.8240000000000001E-2</v>
      </c>
      <c r="AN9" s="456">
        <v>2.9899999999999999E-2</v>
      </c>
      <c r="AO9" s="456">
        <v>0.15365000000000001</v>
      </c>
      <c r="AP9" s="456">
        <v>0.29443999999999998</v>
      </c>
      <c r="AQ9" s="456">
        <v>0.27906999999999998</v>
      </c>
      <c r="AR9" s="456">
        <v>0.15573000000000001</v>
      </c>
      <c r="AS9" s="458">
        <v>5.8970000000000002E-2</v>
      </c>
      <c r="AT9" s="455" t="s">
        <v>482</v>
      </c>
      <c r="AU9" s="456">
        <v>0.26415</v>
      </c>
      <c r="AV9" s="456">
        <v>0.35848999999999998</v>
      </c>
      <c r="AW9" s="456">
        <v>0.37735999999999997</v>
      </c>
      <c r="AX9" s="456" t="s">
        <v>482</v>
      </c>
      <c r="AY9" s="456" t="s">
        <v>482</v>
      </c>
      <c r="AZ9" s="456" t="s">
        <v>482</v>
      </c>
      <c r="BA9" s="455">
        <v>4.3499999999999997E-3</v>
      </c>
      <c r="BB9" s="456">
        <v>0.11836000000000001</v>
      </c>
      <c r="BC9" s="456">
        <v>0.22977</v>
      </c>
      <c r="BD9" s="456">
        <v>0.42646000000000001</v>
      </c>
      <c r="BE9" s="456">
        <v>0.19843</v>
      </c>
      <c r="BF9" s="456">
        <v>1.915E-2</v>
      </c>
      <c r="BG9" s="458">
        <v>3.48E-3</v>
      </c>
      <c r="BH9" s="615"/>
    </row>
    <row r="10" spans="1:68" s="55" customFormat="1" ht="24.95" customHeight="1" x14ac:dyDescent="0.2">
      <c r="A10" s="420" t="s">
        <v>66</v>
      </c>
      <c r="B10" s="315">
        <v>33831</v>
      </c>
      <c r="C10" s="308">
        <v>0.31879999999999997</v>
      </c>
      <c r="D10" s="455">
        <v>6.0299999999999998E-3</v>
      </c>
      <c r="E10" s="456">
        <v>0.15731000000000001</v>
      </c>
      <c r="F10" s="456">
        <v>0.25857999999999998</v>
      </c>
      <c r="G10" s="456">
        <v>0.20138</v>
      </c>
      <c r="H10" s="456">
        <v>0.14791000000000001</v>
      </c>
      <c r="I10" s="456">
        <v>0.1318</v>
      </c>
      <c r="J10" s="456">
        <v>9.6979999999999997E-2</v>
      </c>
      <c r="K10" s="455">
        <v>2.7699999999999999E-3</v>
      </c>
      <c r="L10" s="456">
        <v>2.358E-2</v>
      </c>
      <c r="M10" s="456">
        <v>9.6390000000000003E-2</v>
      </c>
      <c r="N10" s="456">
        <v>0.16852</v>
      </c>
      <c r="O10" s="456">
        <v>0.26351999999999998</v>
      </c>
      <c r="P10" s="456">
        <v>0.24410999999999999</v>
      </c>
      <c r="Q10" s="308">
        <v>0.20111000000000001</v>
      </c>
      <c r="R10" s="455">
        <v>1.529E-2</v>
      </c>
      <c r="S10" s="456">
        <v>3.7839999999999999E-2</v>
      </c>
      <c r="T10" s="456">
        <v>0.13494999999999999</v>
      </c>
      <c r="U10" s="456">
        <v>0.11792999999999999</v>
      </c>
      <c r="V10" s="456">
        <v>0.23869000000000001</v>
      </c>
      <c r="W10" s="456">
        <v>0.26423000000000002</v>
      </c>
      <c r="X10" s="456">
        <v>0.19108</v>
      </c>
      <c r="Y10" s="455">
        <v>3.1900000000000001E-3</v>
      </c>
      <c r="Z10" s="456">
        <v>2.265E-2</v>
      </c>
      <c r="AA10" s="456">
        <v>7.9269999999999993E-2</v>
      </c>
      <c r="AB10" s="456">
        <v>0.10075000000000001</v>
      </c>
      <c r="AC10" s="456">
        <v>0.27149000000000001</v>
      </c>
      <c r="AD10" s="456">
        <v>0.31301000000000001</v>
      </c>
      <c r="AE10" s="458">
        <v>0.20963999999999999</v>
      </c>
      <c r="AF10" s="455">
        <v>3.4499999999999999E-3</v>
      </c>
      <c r="AG10" s="456">
        <v>0.2382</v>
      </c>
      <c r="AH10" s="456">
        <v>0.34919</v>
      </c>
      <c r="AI10" s="456">
        <v>0.23613000000000001</v>
      </c>
      <c r="AJ10" s="456">
        <v>8.3080000000000001E-2</v>
      </c>
      <c r="AK10" s="456">
        <v>5.3150000000000003E-2</v>
      </c>
      <c r="AL10" s="456">
        <v>3.678E-2</v>
      </c>
      <c r="AM10" s="455">
        <v>1.2409999999999999E-2</v>
      </c>
      <c r="AN10" s="456">
        <v>2.87E-2</v>
      </c>
      <c r="AO10" s="456">
        <v>7.5249999999999997E-2</v>
      </c>
      <c r="AP10" s="456">
        <v>0.20713999999999999</v>
      </c>
      <c r="AQ10" s="456">
        <v>0.24748000000000001</v>
      </c>
      <c r="AR10" s="456">
        <v>0.19006999999999999</v>
      </c>
      <c r="AS10" s="458">
        <v>0.23894000000000001</v>
      </c>
      <c r="AT10" s="455" t="s">
        <v>482</v>
      </c>
      <c r="AU10" s="456" t="s">
        <v>482</v>
      </c>
      <c r="AV10" s="456" t="s">
        <v>482</v>
      </c>
      <c r="AW10" s="456" t="s">
        <v>482</v>
      </c>
      <c r="AX10" s="456" t="s">
        <v>482</v>
      </c>
      <c r="AY10" s="456" t="s">
        <v>482</v>
      </c>
      <c r="AZ10" s="456" t="s">
        <v>482</v>
      </c>
      <c r="BA10" s="455">
        <v>5.8100000000000001E-3</v>
      </c>
      <c r="BB10" s="456">
        <v>9.8839999999999997E-2</v>
      </c>
      <c r="BC10" s="456">
        <v>0.29166999999999998</v>
      </c>
      <c r="BD10" s="456">
        <v>0.40600999999999998</v>
      </c>
      <c r="BE10" s="456">
        <v>0.16569999999999999</v>
      </c>
      <c r="BF10" s="456">
        <v>2.9069999999999999E-2</v>
      </c>
      <c r="BG10" s="458">
        <v>2.9099999999999998E-3</v>
      </c>
      <c r="BH10" s="615"/>
    </row>
    <row r="11" spans="1:68" s="55" customFormat="1" ht="24.95" customHeight="1" x14ac:dyDescent="0.2">
      <c r="A11" s="420" t="s">
        <v>67</v>
      </c>
      <c r="B11" s="315">
        <v>270760</v>
      </c>
      <c r="C11" s="308">
        <v>0.79105000000000003</v>
      </c>
      <c r="D11" s="455">
        <v>5.2789999999999997E-2</v>
      </c>
      <c r="E11" s="456">
        <v>4.589E-2</v>
      </c>
      <c r="F11" s="456">
        <v>0.14019000000000001</v>
      </c>
      <c r="G11" s="456">
        <v>0.25246000000000002</v>
      </c>
      <c r="H11" s="456">
        <v>0.30035000000000001</v>
      </c>
      <c r="I11" s="456">
        <v>0.15256</v>
      </c>
      <c r="J11" s="456">
        <v>5.5759999999999997E-2</v>
      </c>
      <c r="K11" s="455">
        <v>0.18726000000000001</v>
      </c>
      <c r="L11" s="456">
        <v>1.5730000000000001E-2</v>
      </c>
      <c r="M11" s="456">
        <v>7.6759999999999995E-2</v>
      </c>
      <c r="N11" s="456">
        <v>0.18976000000000001</v>
      </c>
      <c r="O11" s="456">
        <v>0.32290999999999997</v>
      </c>
      <c r="P11" s="456">
        <v>0.15082999999999999</v>
      </c>
      <c r="Q11" s="308">
        <v>5.6750000000000002E-2</v>
      </c>
      <c r="R11" s="455">
        <v>0.13564999999999999</v>
      </c>
      <c r="S11" s="456">
        <v>1.9769999999999999E-2</v>
      </c>
      <c r="T11" s="456">
        <v>8.0769999999999995E-2</v>
      </c>
      <c r="U11" s="456">
        <v>0.15981999999999999</v>
      </c>
      <c r="V11" s="456">
        <v>0.32662000000000002</v>
      </c>
      <c r="W11" s="456">
        <v>0.20321</v>
      </c>
      <c r="X11" s="456">
        <v>7.417E-2</v>
      </c>
      <c r="Y11" s="455">
        <v>4.6730000000000001E-2</v>
      </c>
      <c r="Z11" s="456">
        <v>8.7799999999999996E-3</v>
      </c>
      <c r="AA11" s="456">
        <v>6.3089999999999993E-2</v>
      </c>
      <c r="AB11" s="456">
        <v>0.19331999999999999</v>
      </c>
      <c r="AC11" s="456">
        <v>0.40544000000000002</v>
      </c>
      <c r="AD11" s="456">
        <v>0.20313000000000001</v>
      </c>
      <c r="AE11" s="458">
        <v>7.9519999999999993E-2</v>
      </c>
      <c r="AF11" s="455">
        <v>1.5429999999999999E-2</v>
      </c>
      <c r="AG11" s="456">
        <v>8.4779999999999994E-2</v>
      </c>
      <c r="AH11" s="456">
        <v>0.22756999999999999</v>
      </c>
      <c r="AI11" s="456">
        <v>0.32639000000000001</v>
      </c>
      <c r="AJ11" s="456">
        <v>0.20865</v>
      </c>
      <c r="AK11" s="456">
        <v>0.10468</v>
      </c>
      <c r="AL11" s="456">
        <v>3.2509999999999997E-2</v>
      </c>
      <c r="AM11" s="455">
        <v>7.2580000000000006E-2</v>
      </c>
      <c r="AN11" s="456">
        <v>2.5899999999999999E-2</v>
      </c>
      <c r="AO11" s="456">
        <v>7.9689999999999997E-2</v>
      </c>
      <c r="AP11" s="456">
        <v>0.27048</v>
      </c>
      <c r="AQ11" s="456">
        <v>0.34921000000000002</v>
      </c>
      <c r="AR11" s="456">
        <v>0.14011999999999999</v>
      </c>
      <c r="AS11" s="458">
        <v>6.2030000000000002E-2</v>
      </c>
      <c r="AT11" s="455">
        <v>8.7770000000000001E-2</v>
      </c>
      <c r="AU11" s="456">
        <v>0.60814999999999997</v>
      </c>
      <c r="AV11" s="456">
        <v>0.12853000000000001</v>
      </c>
      <c r="AW11" s="456">
        <v>9.4039999999999999E-2</v>
      </c>
      <c r="AX11" s="456">
        <v>6.583E-2</v>
      </c>
      <c r="AY11" s="456">
        <v>9.4000000000000004E-3</v>
      </c>
      <c r="AZ11" s="456">
        <v>6.2700000000000004E-3</v>
      </c>
      <c r="BA11" s="455">
        <v>6.2659999999999993E-2</v>
      </c>
      <c r="BB11" s="456">
        <v>6.3509999999999997E-2</v>
      </c>
      <c r="BC11" s="456">
        <v>0.17358000000000001</v>
      </c>
      <c r="BD11" s="456">
        <v>0.35902000000000001</v>
      </c>
      <c r="BE11" s="456">
        <v>0.20913999999999999</v>
      </c>
      <c r="BF11" s="456">
        <v>6.012E-2</v>
      </c>
      <c r="BG11" s="458">
        <v>7.1970000000000006E-2</v>
      </c>
      <c r="BH11" s="615"/>
    </row>
    <row r="12" spans="1:68" s="55" customFormat="1" ht="24.95" customHeight="1" x14ac:dyDescent="0.2">
      <c r="A12" s="420" t="s">
        <v>68</v>
      </c>
      <c r="B12" s="315">
        <v>35790</v>
      </c>
      <c r="C12" s="308">
        <v>0.87390999999999996</v>
      </c>
      <c r="D12" s="455">
        <v>1.4840000000000001E-2</v>
      </c>
      <c r="E12" s="456">
        <v>7.2730000000000003E-2</v>
      </c>
      <c r="F12" s="456">
        <v>0.10785</v>
      </c>
      <c r="G12" s="456">
        <v>0.22198999999999999</v>
      </c>
      <c r="H12" s="456">
        <v>0.28638999999999998</v>
      </c>
      <c r="I12" s="456">
        <v>0.21872</v>
      </c>
      <c r="J12" s="456">
        <v>7.7479999999999993E-2</v>
      </c>
      <c r="K12" s="455">
        <v>5.2199999999999998E-3</v>
      </c>
      <c r="L12" s="456">
        <v>1.0449999999999999E-2</v>
      </c>
      <c r="M12" s="456">
        <v>6.7400000000000002E-2</v>
      </c>
      <c r="N12" s="456">
        <v>0.24556</v>
      </c>
      <c r="O12" s="456">
        <v>0.30878</v>
      </c>
      <c r="P12" s="456">
        <v>0.19070000000000001</v>
      </c>
      <c r="Q12" s="308">
        <v>0.17188999999999999</v>
      </c>
      <c r="R12" s="455">
        <v>3.8940000000000002E-2</v>
      </c>
      <c r="S12" s="456">
        <v>1.7399999999999999E-2</v>
      </c>
      <c r="T12" s="456">
        <v>6.6070000000000004E-2</v>
      </c>
      <c r="U12" s="456">
        <v>0.15162</v>
      </c>
      <c r="V12" s="456">
        <v>0.33223000000000003</v>
      </c>
      <c r="W12" s="456">
        <v>0.29847000000000001</v>
      </c>
      <c r="X12" s="456">
        <v>9.5280000000000004E-2</v>
      </c>
      <c r="Y12" s="455">
        <v>1.6889999999999999E-2</v>
      </c>
      <c r="Z12" s="456">
        <v>4.9300000000000004E-3</v>
      </c>
      <c r="AA12" s="456">
        <v>3.3419999999999998E-2</v>
      </c>
      <c r="AB12" s="456">
        <v>0.15761</v>
      </c>
      <c r="AC12" s="456">
        <v>0.36516999999999999</v>
      </c>
      <c r="AD12" s="456">
        <v>0.30774000000000001</v>
      </c>
      <c r="AE12" s="458">
        <v>0.11425</v>
      </c>
      <c r="AF12" s="455">
        <v>7.7299999999999999E-3</v>
      </c>
      <c r="AG12" s="456">
        <v>0.10106</v>
      </c>
      <c r="AH12" s="456">
        <v>0.19202</v>
      </c>
      <c r="AI12" s="456">
        <v>0.30658000000000002</v>
      </c>
      <c r="AJ12" s="456">
        <v>0.23079</v>
      </c>
      <c r="AK12" s="456">
        <v>0.13272999999999999</v>
      </c>
      <c r="AL12" s="456">
        <v>2.9090000000000001E-2</v>
      </c>
      <c r="AM12" s="455">
        <v>1.0160000000000001E-2</v>
      </c>
      <c r="AN12" s="456">
        <v>2.0320000000000001E-2</v>
      </c>
      <c r="AO12" s="456">
        <v>3.347E-2</v>
      </c>
      <c r="AP12" s="456">
        <v>0.14763999999999999</v>
      </c>
      <c r="AQ12" s="456">
        <v>0.27017000000000002</v>
      </c>
      <c r="AR12" s="456">
        <v>0.35982999999999998</v>
      </c>
      <c r="AS12" s="458">
        <v>0.15840000000000001</v>
      </c>
      <c r="AT12" s="455">
        <v>4.8300000000000001E-3</v>
      </c>
      <c r="AU12" s="456">
        <v>0.83865000000000001</v>
      </c>
      <c r="AV12" s="456">
        <v>0.11981</v>
      </c>
      <c r="AW12" s="456">
        <v>3.5749999999999997E-2</v>
      </c>
      <c r="AX12" s="456">
        <v>9.7000000000000005E-4</v>
      </c>
      <c r="AY12" s="456" t="s">
        <v>482</v>
      </c>
      <c r="AZ12" s="456" t="s">
        <v>482</v>
      </c>
      <c r="BA12" s="455">
        <v>1.329E-2</v>
      </c>
      <c r="BB12" s="456">
        <v>0.14784</v>
      </c>
      <c r="BC12" s="456">
        <v>0.15448999999999999</v>
      </c>
      <c r="BD12" s="456">
        <v>0.43522</v>
      </c>
      <c r="BE12" s="456">
        <v>0.22259000000000001</v>
      </c>
      <c r="BF12" s="456">
        <v>2.3259999999999999E-2</v>
      </c>
      <c r="BG12" s="458">
        <v>3.32E-3</v>
      </c>
      <c r="BH12" s="615"/>
    </row>
    <row r="13" spans="1:68" s="55" customFormat="1" ht="24.95" customHeight="1" x14ac:dyDescent="0.2">
      <c r="A13" s="420" t="s">
        <v>69</v>
      </c>
      <c r="B13" s="315">
        <v>403975</v>
      </c>
      <c r="C13" s="308">
        <v>0.81394</v>
      </c>
      <c r="D13" s="455">
        <v>3.5299999999999998E-2</v>
      </c>
      <c r="E13" s="456">
        <v>7.8179999999999999E-2</v>
      </c>
      <c r="F13" s="456">
        <v>0.15487000000000001</v>
      </c>
      <c r="G13" s="456">
        <v>0.2576</v>
      </c>
      <c r="H13" s="456">
        <v>0.27783999999999998</v>
      </c>
      <c r="I13" s="456">
        <v>0.14621000000000001</v>
      </c>
      <c r="J13" s="456">
        <v>5.0009999999999999E-2</v>
      </c>
      <c r="K13" s="455">
        <v>9.7629999999999995E-2</v>
      </c>
      <c r="L13" s="456">
        <v>5.364E-2</v>
      </c>
      <c r="M13" s="456">
        <v>0.14016999999999999</v>
      </c>
      <c r="N13" s="456">
        <v>0.24937000000000001</v>
      </c>
      <c r="O13" s="456">
        <v>0.27060000000000001</v>
      </c>
      <c r="P13" s="456">
        <v>0.12664</v>
      </c>
      <c r="Q13" s="308">
        <v>6.1949999999999998E-2</v>
      </c>
      <c r="R13" s="455">
        <v>8.1379999999999994E-2</v>
      </c>
      <c r="S13" s="456">
        <v>3.0020000000000002E-2</v>
      </c>
      <c r="T13" s="456">
        <v>9.6670000000000006E-2</v>
      </c>
      <c r="U13" s="456">
        <v>0.17535999999999999</v>
      </c>
      <c r="V13" s="456">
        <v>0.32258999999999999</v>
      </c>
      <c r="W13" s="456">
        <v>0.22059999999999999</v>
      </c>
      <c r="X13" s="456">
        <v>7.3380000000000001E-2</v>
      </c>
      <c r="Y13" s="455">
        <v>2.274E-2</v>
      </c>
      <c r="Z13" s="456">
        <v>2.579E-2</v>
      </c>
      <c r="AA13" s="456">
        <v>7.0949999999999999E-2</v>
      </c>
      <c r="AB13" s="456">
        <v>0.18140999999999999</v>
      </c>
      <c r="AC13" s="456">
        <v>0.40914</v>
      </c>
      <c r="AD13" s="456">
        <v>0.21737999999999999</v>
      </c>
      <c r="AE13" s="458">
        <v>7.2590000000000002E-2</v>
      </c>
      <c r="AF13" s="455">
        <v>1.273E-2</v>
      </c>
      <c r="AG13" s="456">
        <v>0.11362999999999999</v>
      </c>
      <c r="AH13" s="456">
        <v>0.22384999999999999</v>
      </c>
      <c r="AI13" s="456">
        <v>0.33218999999999999</v>
      </c>
      <c r="AJ13" s="456">
        <v>0.19477</v>
      </c>
      <c r="AK13" s="456">
        <v>9.511E-2</v>
      </c>
      <c r="AL13" s="456">
        <v>2.7720000000000002E-2</v>
      </c>
      <c r="AM13" s="455">
        <v>5.858E-2</v>
      </c>
      <c r="AN13" s="456">
        <v>9.0639999999999998E-2</v>
      </c>
      <c r="AO13" s="456">
        <v>0.15525</v>
      </c>
      <c r="AP13" s="456">
        <v>0.23207</v>
      </c>
      <c r="AQ13" s="456">
        <v>0.27122000000000002</v>
      </c>
      <c r="AR13" s="456">
        <v>0.12762000000000001</v>
      </c>
      <c r="AS13" s="458">
        <v>6.4619999999999997E-2</v>
      </c>
      <c r="AT13" s="455">
        <v>0.12404999999999999</v>
      </c>
      <c r="AU13" s="456">
        <v>0.64744000000000002</v>
      </c>
      <c r="AV13" s="456">
        <v>0.14717</v>
      </c>
      <c r="AW13" s="456">
        <v>6.447E-2</v>
      </c>
      <c r="AX13" s="456">
        <v>1.5509999999999999E-2</v>
      </c>
      <c r="AY13" s="456">
        <v>8.1999999999999998E-4</v>
      </c>
      <c r="AZ13" s="456">
        <v>5.4000000000000001E-4</v>
      </c>
      <c r="BA13" s="455">
        <v>7.8670000000000004E-2</v>
      </c>
      <c r="BB13" s="456">
        <v>0.12547</v>
      </c>
      <c r="BC13" s="456">
        <v>0.18442</v>
      </c>
      <c r="BD13" s="456">
        <v>0.34025</v>
      </c>
      <c r="BE13" s="456">
        <v>0.20744000000000001</v>
      </c>
      <c r="BF13" s="456">
        <v>5.0090000000000003E-2</v>
      </c>
      <c r="BG13" s="458">
        <v>1.366E-2</v>
      </c>
      <c r="BH13" s="615"/>
    </row>
    <row r="14" spans="1:68" s="55" customFormat="1" ht="24.95" customHeight="1" x14ac:dyDescent="0.2">
      <c r="A14" s="420" t="s">
        <v>70</v>
      </c>
      <c r="B14" s="315">
        <v>736558</v>
      </c>
      <c r="C14" s="308">
        <v>0.84272999999999998</v>
      </c>
      <c r="D14" s="455">
        <v>3.3529999999999997E-2</v>
      </c>
      <c r="E14" s="456">
        <v>5.4989999999999997E-2</v>
      </c>
      <c r="F14" s="456">
        <v>0.14968999999999999</v>
      </c>
      <c r="G14" s="456">
        <v>0.24876000000000001</v>
      </c>
      <c r="H14" s="456">
        <v>0.29275000000000001</v>
      </c>
      <c r="I14" s="456">
        <v>0.16578999999999999</v>
      </c>
      <c r="J14" s="456">
        <v>5.4489999999999997E-2</v>
      </c>
      <c r="K14" s="455">
        <v>0.16439999999999999</v>
      </c>
      <c r="L14" s="456">
        <v>2.0580000000000001E-2</v>
      </c>
      <c r="M14" s="456">
        <v>0.10102999999999999</v>
      </c>
      <c r="N14" s="456">
        <v>0.18622</v>
      </c>
      <c r="O14" s="456">
        <v>0.25856000000000001</v>
      </c>
      <c r="P14" s="456">
        <v>0.18514</v>
      </c>
      <c r="Q14" s="308">
        <v>8.4070000000000006E-2</v>
      </c>
      <c r="R14" s="455">
        <v>5.4769999999999999E-2</v>
      </c>
      <c r="S14" s="456">
        <v>2.0539999999999999E-2</v>
      </c>
      <c r="T14" s="456">
        <v>0.10266</v>
      </c>
      <c r="U14" s="456">
        <v>0.17402999999999999</v>
      </c>
      <c r="V14" s="456">
        <v>0.35460000000000003</v>
      </c>
      <c r="W14" s="456">
        <v>0.22237999999999999</v>
      </c>
      <c r="X14" s="456">
        <v>7.102E-2</v>
      </c>
      <c r="Y14" s="455">
        <v>2.496E-2</v>
      </c>
      <c r="Z14" s="456">
        <v>1.21E-2</v>
      </c>
      <c r="AA14" s="456">
        <v>7.3700000000000002E-2</v>
      </c>
      <c r="AB14" s="456">
        <v>0.19095000000000001</v>
      </c>
      <c r="AC14" s="456">
        <v>0.40111000000000002</v>
      </c>
      <c r="AD14" s="456">
        <v>0.22208</v>
      </c>
      <c r="AE14" s="458">
        <v>7.51E-2</v>
      </c>
      <c r="AF14" s="455">
        <v>9.8700000000000003E-3</v>
      </c>
      <c r="AG14" s="456">
        <v>8.0409999999999995E-2</v>
      </c>
      <c r="AH14" s="456">
        <v>0.2185</v>
      </c>
      <c r="AI14" s="456">
        <v>0.31773000000000001</v>
      </c>
      <c r="AJ14" s="456">
        <v>0.21865999999999999</v>
      </c>
      <c r="AK14" s="456">
        <v>0.1202</v>
      </c>
      <c r="AL14" s="456">
        <v>3.4619999999999998E-2</v>
      </c>
      <c r="AM14" s="455">
        <v>6.3020000000000007E-2</v>
      </c>
      <c r="AN14" s="456">
        <v>4.1410000000000002E-2</v>
      </c>
      <c r="AO14" s="456">
        <v>0.11672</v>
      </c>
      <c r="AP14" s="456">
        <v>0.2437</v>
      </c>
      <c r="AQ14" s="456">
        <v>0.32527</v>
      </c>
      <c r="AR14" s="456">
        <v>0.14901</v>
      </c>
      <c r="AS14" s="458">
        <v>6.0859999999999997E-2</v>
      </c>
      <c r="AT14" s="455">
        <v>0.12565000000000001</v>
      </c>
      <c r="AU14" s="456">
        <v>0.59408000000000005</v>
      </c>
      <c r="AV14" s="456">
        <v>0.18645999999999999</v>
      </c>
      <c r="AW14" s="456">
        <v>8.1250000000000003E-2</v>
      </c>
      <c r="AX14" s="456">
        <v>1.0970000000000001E-2</v>
      </c>
      <c r="AY14" s="456">
        <v>1.49E-3</v>
      </c>
      <c r="AZ14" s="456">
        <v>1.1E-4</v>
      </c>
      <c r="BA14" s="455">
        <v>0.14795</v>
      </c>
      <c r="BB14" s="456">
        <v>0.17327000000000001</v>
      </c>
      <c r="BC14" s="456">
        <v>0.10363</v>
      </c>
      <c r="BD14" s="456">
        <v>0.25063999999999997</v>
      </c>
      <c r="BE14" s="456">
        <v>0.22836999999999999</v>
      </c>
      <c r="BF14" s="456">
        <v>6.9639999999999994E-2</v>
      </c>
      <c r="BG14" s="458">
        <v>2.649E-2</v>
      </c>
      <c r="BH14" s="615"/>
    </row>
    <row r="15" spans="1:68" s="55" customFormat="1" ht="24.95" customHeight="1" x14ac:dyDescent="0.2">
      <c r="A15" s="420" t="s">
        <v>71</v>
      </c>
      <c r="B15" s="315">
        <v>197890</v>
      </c>
      <c r="C15" s="308">
        <v>0.79879999999999995</v>
      </c>
      <c r="D15" s="455">
        <v>7.8689999999999996E-2</v>
      </c>
      <c r="E15" s="456">
        <v>5.0360000000000002E-2</v>
      </c>
      <c r="F15" s="456">
        <v>0.13058</v>
      </c>
      <c r="G15" s="456">
        <v>0.23161000000000001</v>
      </c>
      <c r="H15" s="456">
        <v>0.28483999999999998</v>
      </c>
      <c r="I15" s="456">
        <v>0.16703999999999999</v>
      </c>
      <c r="J15" s="456">
        <v>5.6890000000000003E-2</v>
      </c>
      <c r="K15" s="455">
        <v>0.21464</v>
      </c>
      <c r="L15" s="456">
        <v>7.5850000000000001E-2</v>
      </c>
      <c r="M15" s="456">
        <v>0.10713</v>
      </c>
      <c r="N15" s="456">
        <v>0.20638000000000001</v>
      </c>
      <c r="O15" s="456">
        <v>0.23183999999999999</v>
      </c>
      <c r="P15" s="456">
        <v>0.11806</v>
      </c>
      <c r="Q15" s="308">
        <v>4.6109999999999998E-2</v>
      </c>
      <c r="R15" s="455">
        <v>0.18711</v>
      </c>
      <c r="S15" s="456">
        <v>1.6250000000000001E-2</v>
      </c>
      <c r="T15" s="456">
        <v>8.8469999999999993E-2</v>
      </c>
      <c r="U15" s="456">
        <v>0.15739</v>
      </c>
      <c r="V15" s="456">
        <v>0.29960999999999999</v>
      </c>
      <c r="W15" s="456">
        <v>0.18876000000000001</v>
      </c>
      <c r="X15" s="456">
        <v>6.2399999999999997E-2</v>
      </c>
      <c r="Y15" s="455">
        <v>3.5929999999999997E-2</v>
      </c>
      <c r="Z15" s="456">
        <v>1.0659999999999999E-2</v>
      </c>
      <c r="AA15" s="456">
        <v>6.3700000000000007E-2</v>
      </c>
      <c r="AB15" s="456">
        <v>0.18854000000000001</v>
      </c>
      <c r="AC15" s="456">
        <v>0.38949</v>
      </c>
      <c r="AD15" s="456">
        <v>0.23055</v>
      </c>
      <c r="AE15" s="458">
        <v>8.1140000000000004E-2</v>
      </c>
      <c r="AF15" s="455">
        <v>6.3259999999999997E-2</v>
      </c>
      <c r="AG15" s="456">
        <v>8.9760000000000006E-2</v>
      </c>
      <c r="AH15" s="456">
        <v>0.21076</v>
      </c>
      <c r="AI15" s="456">
        <v>0.29502</v>
      </c>
      <c r="AJ15" s="456">
        <v>0.19106999999999999</v>
      </c>
      <c r="AK15" s="456">
        <v>0.11516999999999999</v>
      </c>
      <c r="AL15" s="456">
        <v>3.4959999999999998E-2</v>
      </c>
      <c r="AM15" s="455">
        <v>6.8900000000000003E-2</v>
      </c>
      <c r="AN15" s="456">
        <v>3.9070000000000001E-2</v>
      </c>
      <c r="AO15" s="456">
        <v>0.11133</v>
      </c>
      <c r="AP15" s="456">
        <v>0.27111000000000002</v>
      </c>
      <c r="AQ15" s="456">
        <v>0.30709999999999998</v>
      </c>
      <c r="AR15" s="456">
        <v>0.14172000000000001</v>
      </c>
      <c r="AS15" s="458">
        <v>6.0780000000000001E-2</v>
      </c>
      <c r="AT15" s="455">
        <v>0.53405000000000002</v>
      </c>
      <c r="AU15" s="456">
        <v>0.27139999999999997</v>
      </c>
      <c r="AV15" s="456">
        <v>0.13034999999999999</v>
      </c>
      <c r="AW15" s="456">
        <v>5.1560000000000002E-2</v>
      </c>
      <c r="AX15" s="456">
        <v>1.265E-2</v>
      </c>
      <c r="AY15" s="456" t="s">
        <v>482</v>
      </c>
      <c r="AZ15" s="456" t="s">
        <v>482</v>
      </c>
      <c r="BA15" s="455">
        <v>0.10902000000000001</v>
      </c>
      <c r="BB15" s="456">
        <v>0.15051</v>
      </c>
      <c r="BC15" s="456">
        <v>0.23588999999999999</v>
      </c>
      <c r="BD15" s="456">
        <v>0.30101</v>
      </c>
      <c r="BE15" s="456">
        <v>0.17027999999999999</v>
      </c>
      <c r="BF15" s="456">
        <v>2.4119999999999999E-2</v>
      </c>
      <c r="BG15" s="458">
        <v>9.1699999999999993E-3</v>
      </c>
      <c r="BH15" s="615"/>
    </row>
    <row r="16" spans="1:68" s="55" customFormat="1" ht="24.95" customHeight="1" x14ac:dyDescent="0.2">
      <c r="A16" s="420" t="s">
        <v>72</v>
      </c>
      <c r="B16" s="315">
        <v>27505</v>
      </c>
      <c r="C16" s="308">
        <v>0.44002999999999998</v>
      </c>
      <c r="D16" s="455">
        <v>5.577E-2</v>
      </c>
      <c r="E16" s="456">
        <v>4.8059999999999999E-2</v>
      </c>
      <c r="F16" s="456">
        <v>0.11311</v>
      </c>
      <c r="G16" s="456">
        <v>0.21784999999999999</v>
      </c>
      <c r="H16" s="456">
        <v>0.30129</v>
      </c>
      <c r="I16" s="456">
        <v>0.19778000000000001</v>
      </c>
      <c r="J16" s="456">
        <v>6.6129999999999994E-2</v>
      </c>
      <c r="K16" s="455">
        <v>8.4279999999999994E-2</v>
      </c>
      <c r="L16" s="456">
        <v>1.0059999999999999E-2</v>
      </c>
      <c r="M16" s="456">
        <v>4.1509999999999998E-2</v>
      </c>
      <c r="N16" s="456">
        <v>0.14843000000000001</v>
      </c>
      <c r="O16" s="456">
        <v>0.34339999999999998</v>
      </c>
      <c r="P16" s="456">
        <v>0.26540999999999998</v>
      </c>
      <c r="Q16" s="308">
        <v>0.10692</v>
      </c>
      <c r="R16" s="455">
        <v>0.14294999999999999</v>
      </c>
      <c r="S16" s="456">
        <v>2.4150000000000001E-2</v>
      </c>
      <c r="T16" s="456">
        <v>5.7439999999999998E-2</v>
      </c>
      <c r="U16" s="456">
        <v>0.16481999999999999</v>
      </c>
      <c r="V16" s="456">
        <v>0.32669999999999999</v>
      </c>
      <c r="W16" s="456">
        <v>0.21573000000000001</v>
      </c>
      <c r="X16" s="456">
        <v>6.8210000000000007E-2</v>
      </c>
      <c r="Y16" s="455">
        <v>5.5160000000000001E-2</v>
      </c>
      <c r="Z16" s="456">
        <v>1.1259999999999999E-2</v>
      </c>
      <c r="AA16" s="456">
        <v>6.5479999999999997E-2</v>
      </c>
      <c r="AB16" s="456">
        <v>0.17505999999999999</v>
      </c>
      <c r="AC16" s="456">
        <v>0.36851</v>
      </c>
      <c r="AD16" s="456">
        <v>0.24524000000000001</v>
      </c>
      <c r="AE16" s="458">
        <v>7.9280000000000003E-2</v>
      </c>
      <c r="AF16" s="455">
        <v>2.409E-2</v>
      </c>
      <c r="AG16" s="456">
        <v>9.0010000000000007E-2</v>
      </c>
      <c r="AH16" s="456">
        <v>0.18123</v>
      </c>
      <c r="AI16" s="456">
        <v>0.28547</v>
      </c>
      <c r="AJ16" s="456">
        <v>0.23283000000000001</v>
      </c>
      <c r="AK16" s="456">
        <v>0.14136000000000001</v>
      </c>
      <c r="AL16" s="456">
        <v>4.5010000000000001E-2</v>
      </c>
      <c r="AM16" s="455">
        <v>1.9560000000000001E-2</v>
      </c>
      <c r="AN16" s="456">
        <v>2.078E-2</v>
      </c>
      <c r="AO16" s="456">
        <v>2.9340000000000001E-2</v>
      </c>
      <c r="AP16" s="456">
        <v>0.1467</v>
      </c>
      <c r="AQ16" s="456">
        <v>0.24328</v>
      </c>
      <c r="AR16" s="456">
        <v>0.35208</v>
      </c>
      <c r="AS16" s="458">
        <v>0.18826000000000001</v>
      </c>
      <c r="AT16" s="455">
        <v>0.37547999999999998</v>
      </c>
      <c r="AU16" s="456">
        <v>0.15326000000000001</v>
      </c>
      <c r="AV16" s="456">
        <v>0.17624999999999999</v>
      </c>
      <c r="AW16" s="456">
        <v>4.598E-2</v>
      </c>
      <c r="AX16" s="456">
        <v>0.24904000000000001</v>
      </c>
      <c r="AY16" s="456" t="s">
        <v>482</v>
      </c>
      <c r="AZ16" s="456" t="s">
        <v>482</v>
      </c>
      <c r="BA16" s="455">
        <v>0.1893</v>
      </c>
      <c r="BB16" s="456">
        <v>5.3499999999999999E-2</v>
      </c>
      <c r="BC16" s="456">
        <v>8.2299999999999998E-2</v>
      </c>
      <c r="BD16" s="456">
        <v>0.16872000000000001</v>
      </c>
      <c r="BE16" s="456">
        <v>0.43209999999999998</v>
      </c>
      <c r="BF16" s="456">
        <v>6.9959999999999994E-2</v>
      </c>
      <c r="BG16" s="458">
        <v>4.1200000000000004E-3</v>
      </c>
      <c r="BH16" s="615"/>
    </row>
    <row r="17" spans="1:60" s="55" customFormat="1" ht="24.95" customHeight="1" x14ac:dyDescent="0.2">
      <c r="A17" s="420" t="s">
        <v>73</v>
      </c>
      <c r="B17" s="315">
        <v>114409</v>
      </c>
      <c r="C17" s="308">
        <v>0.79861000000000004</v>
      </c>
      <c r="D17" s="455">
        <v>5.2350000000000001E-2</v>
      </c>
      <c r="E17" s="456">
        <v>4.7509999999999997E-2</v>
      </c>
      <c r="F17" s="456">
        <v>0.13309000000000001</v>
      </c>
      <c r="G17" s="456">
        <v>0.28497</v>
      </c>
      <c r="H17" s="456">
        <v>0.28578999999999999</v>
      </c>
      <c r="I17" s="456">
        <v>0.15151000000000001</v>
      </c>
      <c r="J17" s="456">
        <v>4.4790000000000003E-2</v>
      </c>
      <c r="K17" s="455">
        <v>0.11582000000000001</v>
      </c>
      <c r="L17" s="456">
        <v>2.9430000000000001E-2</v>
      </c>
      <c r="M17" s="456">
        <v>0.13244</v>
      </c>
      <c r="N17" s="456">
        <v>0.34827999999999998</v>
      </c>
      <c r="O17" s="456">
        <v>0.21815000000000001</v>
      </c>
      <c r="P17" s="456">
        <v>0.12454</v>
      </c>
      <c r="Q17" s="308">
        <v>3.134E-2</v>
      </c>
      <c r="R17" s="455">
        <v>0.11269999999999999</v>
      </c>
      <c r="S17" s="456">
        <v>2.0979999999999999E-2</v>
      </c>
      <c r="T17" s="456">
        <v>8.3690000000000001E-2</v>
      </c>
      <c r="U17" s="456">
        <v>0.22095000000000001</v>
      </c>
      <c r="V17" s="456">
        <v>0.29374</v>
      </c>
      <c r="W17" s="456">
        <v>0.19844000000000001</v>
      </c>
      <c r="X17" s="456">
        <v>6.9510000000000002E-2</v>
      </c>
      <c r="Y17" s="455">
        <v>6.4909999999999995E-2</v>
      </c>
      <c r="Z17" s="456">
        <v>1.2290000000000001E-2</v>
      </c>
      <c r="AA17" s="456">
        <v>6.003E-2</v>
      </c>
      <c r="AB17" s="456">
        <v>0.24901000000000001</v>
      </c>
      <c r="AC17" s="456">
        <v>0.35936000000000001</v>
      </c>
      <c r="AD17" s="456">
        <v>0.19237000000000001</v>
      </c>
      <c r="AE17" s="458">
        <v>6.2019999999999999E-2</v>
      </c>
      <c r="AF17" s="455">
        <v>1.167E-2</v>
      </c>
      <c r="AG17" s="456">
        <v>8.1170000000000006E-2</v>
      </c>
      <c r="AH17" s="456">
        <v>0.21259</v>
      </c>
      <c r="AI17" s="456">
        <v>0.32041999999999998</v>
      </c>
      <c r="AJ17" s="456">
        <v>0.2382</v>
      </c>
      <c r="AK17" s="456">
        <v>0.11133</v>
      </c>
      <c r="AL17" s="456">
        <v>2.462E-2</v>
      </c>
      <c r="AM17" s="455">
        <v>4.9889999999999997E-2</v>
      </c>
      <c r="AN17" s="456">
        <v>6.1490000000000003E-2</v>
      </c>
      <c r="AO17" s="456">
        <v>0.12812999999999999</v>
      </c>
      <c r="AP17" s="456">
        <v>0.32197999999999999</v>
      </c>
      <c r="AQ17" s="456">
        <v>0.24908</v>
      </c>
      <c r="AR17" s="456">
        <v>0.13568</v>
      </c>
      <c r="AS17" s="458">
        <v>5.3760000000000002E-2</v>
      </c>
      <c r="AT17" s="455">
        <v>0.16070999999999999</v>
      </c>
      <c r="AU17" s="456">
        <v>0.30357000000000001</v>
      </c>
      <c r="AV17" s="456">
        <v>8.9289999999999994E-2</v>
      </c>
      <c r="AW17" s="456">
        <v>0.375</v>
      </c>
      <c r="AX17" s="456">
        <v>5.357E-2</v>
      </c>
      <c r="AY17" s="456">
        <v>1.7860000000000001E-2</v>
      </c>
      <c r="AZ17" s="456" t="s">
        <v>482</v>
      </c>
      <c r="BA17" s="455">
        <v>0.14394999999999999</v>
      </c>
      <c r="BB17" s="456">
        <v>0.25741000000000003</v>
      </c>
      <c r="BC17" s="456">
        <v>7.7049999999999993E-2</v>
      </c>
      <c r="BD17" s="456">
        <v>0.28027000000000002</v>
      </c>
      <c r="BE17" s="456">
        <v>0.17443</v>
      </c>
      <c r="BF17" s="456">
        <v>5.3339999999999999E-2</v>
      </c>
      <c r="BG17" s="458">
        <v>1.355E-2</v>
      </c>
      <c r="BH17" s="615"/>
    </row>
    <row r="18" spans="1:60" s="55" customFormat="1" ht="24.95" customHeight="1" x14ac:dyDescent="0.2">
      <c r="A18" s="420" t="s">
        <v>74</v>
      </c>
      <c r="B18" s="315">
        <v>59688</v>
      </c>
      <c r="C18" s="308">
        <v>0.94979999999999998</v>
      </c>
      <c r="D18" s="455">
        <v>4.2070000000000003E-2</v>
      </c>
      <c r="E18" s="456">
        <v>5.194E-2</v>
      </c>
      <c r="F18" s="456">
        <v>0.10818</v>
      </c>
      <c r="G18" s="456">
        <v>0.24135999999999999</v>
      </c>
      <c r="H18" s="456">
        <v>0.30442000000000002</v>
      </c>
      <c r="I18" s="456">
        <v>0.19248000000000001</v>
      </c>
      <c r="J18" s="456">
        <v>5.9560000000000002E-2</v>
      </c>
      <c r="K18" s="455">
        <v>7.6789999999999997E-2</v>
      </c>
      <c r="L18" s="456">
        <v>5.2220000000000003E-2</v>
      </c>
      <c r="M18" s="456">
        <v>7.5439999999999993E-2</v>
      </c>
      <c r="N18" s="456">
        <v>0.19691</v>
      </c>
      <c r="O18" s="456">
        <v>0.26789000000000002</v>
      </c>
      <c r="P18" s="456">
        <v>0.23017000000000001</v>
      </c>
      <c r="Q18" s="308">
        <v>0.10058</v>
      </c>
      <c r="R18" s="455">
        <v>5.1279999999999999E-2</v>
      </c>
      <c r="S18" s="456">
        <v>2.392E-2</v>
      </c>
      <c r="T18" s="456">
        <v>6.1719999999999997E-2</v>
      </c>
      <c r="U18" s="456">
        <v>0.17219999999999999</v>
      </c>
      <c r="V18" s="456">
        <v>0.35905999999999999</v>
      </c>
      <c r="W18" s="456">
        <v>0.25253999999999999</v>
      </c>
      <c r="X18" s="456">
        <v>7.9289999999999999E-2</v>
      </c>
      <c r="Y18" s="455">
        <v>2.664E-2</v>
      </c>
      <c r="Z18" s="456">
        <v>1.1769999999999999E-2</v>
      </c>
      <c r="AA18" s="456">
        <v>4.0599999999999997E-2</v>
      </c>
      <c r="AB18" s="456">
        <v>0.21385999999999999</v>
      </c>
      <c r="AC18" s="456">
        <v>0.40338000000000002</v>
      </c>
      <c r="AD18" s="456">
        <v>0.24321999999999999</v>
      </c>
      <c r="AE18" s="458">
        <v>6.053E-2</v>
      </c>
      <c r="AF18" s="455">
        <v>3.023E-2</v>
      </c>
      <c r="AG18" s="456">
        <v>8.8340000000000002E-2</v>
      </c>
      <c r="AH18" s="456">
        <v>0.18658</v>
      </c>
      <c r="AI18" s="456">
        <v>0.30124000000000001</v>
      </c>
      <c r="AJ18" s="456">
        <v>0.23504</v>
      </c>
      <c r="AK18" s="456">
        <v>0.12407</v>
      </c>
      <c r="AL18" s="456">
        <v>3.4500000000000003E-2</v>
      </c>
      <c r="AM18" s="455">
        <v>2.886E-2</v>
      </c>
      <c r="AN18" s="456">
        <v>3.2149999999999998E-2</v>
      </c>
      <c r="AO18" s="456">
        <v>5.663E-2</v>
      </c>
      <c r="AP18" s="456">
        <v>0.18634000000000001</v>
      </c>
      <c r="AQ18" s="456">
        <v>0.24589</v>
      </c>
      <c r="AR18" s="456">
        <v>0.28351999999999999</v>
      </c>
      <c r="AS18" s="458">
        <v>0.16661000000000001</v>
      </c>
      <c r="AT18" s="455">
        <v>0.83540999999999999</v>
      </c>
      <c r="AU18" s="456">
        <v>0.14463999999999999</v>
      </c>
      <c r="AV18" s="456">
        <v>1.4959999999999999E-2</v>
      </c>
      <c r="AW18" s="456">
        <v>4.9899999999999996E-3</v>
      </c>
      <c r="AX18" s="456" t="s">
        <v>482</v>
      </c>
      <c r="AY18" s="456" t="s">
        <v>482</v>
      </c>
      <c r="AZ18" s="456" t="s">
        <v>482</v>
      </c>
      <c r="BA18" s="455">
        <v>0.10935</v>
      </c>
      <c r="BB18" s="456">
        <v>0.18848999999999999</v>
      </c>
      <c r="BC18" s="456">
        <v>0.19281000000000001</v>
      </c>
      <c r="BD18" s="456">
        <v>0.32229999999999998</v>
      </c>
      <c r="BE18" s="456">
        <v>0.14532</v>
      </c>
      <c r="BF18" s="456">
        <v>3.7409999999999999E-2</v>
      </c>
      <c r="BG18" s="458">
        <v>4.3200000000000001E-3</v>
      </c>
      <c r="BH18" s="615"/>
    </row>
    <row r="19" spans="1:60" s="55" customFormat="1" ht="24.95" customHeight="1" x14ac:dyDescent="0.2">
      <c r="A19" s="420" t="s">
        <v>75</v>
      </c>
      <c r="B19" s="315">
        <v>144052</v>
      </c>
      <c r="C19" s="308">
        <v>0.68762999999999996</v>
      </c>
      <c r="D19" s="455">
        <v>1.4829999999999999E-2</v>
      </c>
      <c r="E19" s="456">
        <v>5.0470000000000001E-2</v>
      </c>
      <c r="F19" s="456">
        <v>0.12470000000000001</v>
      </c>
      <c r="G19" s="456">
        <v>0.22384999999999999</v>
      </c>
      <c r="H19" s="456">
        <v>0.31862000000000001</v>
      </c>
      <c r="I19" s="456">
        <v>0.19162999999999999</v>
      </c>
      <c r="J19" s="456">
        <v>7.5889999999999999E-2</v>
      </c>
      <c r="K19" s="455">
        <v>3.3090000000000001E-2</v>
      </c>
      <c r="L19" s="456">
        <v>2.0400000000000001E-2</v>
      </c>
      <c r="M19" s="456">
        <v>7.5450000000000003E-2</v>
      </c>
      <c r="N19" s="456">
        <v>0.16045999999999999</v>
      </c>
      <c r="O19" s="456">
        <v>0.33090999999999998</v>
      </c>
      <c r="P19" s="456">
        <v>0.25659999999999999</v>
      </c>
      <c r="Q19" s="308">
        <v>0.12309</v>
      </c>
      <c r="R19" s="455">
        <v>2.9420000000000002E-2</v>
      </c>
      <c r="S19" s="456">
        <v>1.746E-2</v>
      </c>
      <c r="T19" s="456">
        <v>6.0589999999999998E-2</v>
      </c>
      <c r="U19" s="456">
        <v>0.14779999999999999</v>
      </c>
      <c r="V19" s="456">
        <v>0.36660999999999999</v>
      </c>
      <c r="W19" s="456">
        <v>0.25778000000000001</v>
      </c>
      <c r="X19" s="456">
        <v>0.12033000000000001</v>
      </c>
      <c r="Y19" s="455">
        <v>7.2100000000000003E-3</v>
      </c>
      <c r="Z19" s="456">
        <v>8.43E-3</v>
      </c>
      <c r="AA19" s="456">
        <v>4.7160000000000001E-2</v>
      </c>
      <c r="AB19" s="456">
        <v>0.1744</v>
      </c>
      <c r="AC19" s="456">
        <v>0.41787000000000002</v>
      </c>
      <c r="AD19" s="456">
        <v>0.25130999999999998</v>
      </c>
      <c r="AE19" s="458">
        <v>9.3619999999999995E-2</v>
      </c>
      <c r="AF19" s="455">
        <v>6.1199999999999996E-3</v>
      </c>
      <c r="AG19" s="456">
        <v>9.8540000000000003E-2</v>
      </c>
      <c r="AH19" s="456">
        <v>0.22289999999999999</v>
      </c>
      <c r="AI19" s="456">
        <v>0.30119000000000001</v>
      </c>
      <c r="AJ19" s="456">
        <v>0.21703</v>
      </c>
      <c r="AK19" s="456">
        <v>0.11438</v>
      </c>
      <c r="AL19" s="456">
        <v>3.9820000000000001E-2</v>
      </c>
      <c r="AM19" s="455">
        <v>2.7550000000000002E-2</v>
      </c>
      <c r="AN19" s="456">
        <v>3.261E-2</v>
      </c>
      <c r="AO19" s="456">
        <v>7.2499999999999995E-2</v>
      </c>
      <c r="AP19" s="456">
        <v>0.22411</v>
      </c>
      <c r="AQ19" s="456">
        <v>0.35521999999999998</v>
      </c>
      <c r="AR19" s="456">
        <v>0.18775</v>
      </c>
      <c r="AS19" s="458">
        <v>0.10026</v>
      </c>
      <c r="AT19" s="455">
        <v>0.35714000000000001</v>
      </c>
      <c r="AU19" s="456">
        <v>0.41313</v>
      </c>
      <c r="AV19" s="456">
        <v>0.16216</v>
      </c>
      <c r="AW19" s="456">
        <v>5.5980000000000002E-2</v>
      </c>
      <c r="AX19" s="456">
        <v>9.6500000000000006E-3</v>
      </c>
      <c r="AY19" s="456" t="s">
        <v>482</v>
      </c>
      <c r="AZ19" s="456">
        <v>1.9300000000000001E-3</v>
      </c>
      <c r="BA19" s="455">
        <v>0.18867</v>
      </c>
      <c r="BB19" s="456">
        <v>0.11887</v>
      </c>
      <c r="BC19" s="456">
        <v>0.16309999999999999</v>
      </c>
      <c r="BD19" s="456">
        <v>0.25224999999999997</v>
      </c>
      <c r="BE19" s="456">
        <v>0.19281000000000001</v>
      </c>
      <c r="BF19" s="456">
        <v>6.3579999999999998E-2</v>
      </c>
      <c r="BG19" s="458">
        <v>2.0729999999999998E-2</v>
      </c>
      <c r="BH19" s="615"/>
    </row>
    <row r="20" spans="1:60" s="55" customFormat="1" ht="24.95" customHeight="1" x14ac:dyDescent="0.2">
      <c r="A20" s="316" t="s">
        <v>76</v>
      </c>
      <c r="B20" s="309">
        <v>65178</v>
      </c>
      <c r="C20" s="310">
        <v>0.85419999999999996</v>
      </c>
      <c r="D20" s="326">
        <v>5.1639999999999998E-2</v>
      </c>
      <c r="E20" s="292">
        <v>5.9959999999999999E-2</v>
      </c>
      <c r="F20" s="292">
        <v>0.11713999999999999</v>
      </c>
      <c r="G20" s="292">
        <v>0.22697999999999999</v>
      </c>
      <c r="H20" s="292">
        <v>0.29233999999999999</v>
      </c>
      <c r="I20" s="292">
        <v>0.19137999999999999</v>
      </c>
      <c r="J20" s="292">
        <v>6.0560000000000003E-2</v>
      </c>
      <c r="K20" s="326">
        <v>0.1041</v>
      </c>
      <c r="L20" s="292">
        <v>3.3649999999999999E-2</v>
      </c>
      <c r="M20" s="292">
        <v>6.6669999999999993E-2</v>
      </c>
      <c r="N20" s="292">
        <v>0.1857</v>
      </c>
      <c r="O20" s="292">
        <v>0.25994</v>
      </c>
      <c r="P20" s="292">
        <v>0.24711</v>
      </c>
      <c r="Q20" s="310">
        <v>0.10284</v>
      </c>
      <c r="R20" s="326">
        <v>0.17901</v>
      </c>
      <c r="S20" s="292">
        <v>2.2890000000000001E-2</v>
      </c>
      <c r="T20" s="292">
        <v>5.7590000000000002E-2</v>
      </c>
      <c r="U20" s="292">
        <v>0.16139000000000001</v>
      </c>
      <c r="V20" s="292">
        <v>0.30918000000000001</v>
      </c>
      <c r="W20" s="292">
        <v>0.20116000000000001</v>
      </c>
      <c r="X20" s="292">
        <v>6.8779999999999994E-2</v>
      </c>
      <c r="Y20" s="326">
        <v>1.289E-2</v>
      </c>
      <c r="Z20" s="292">
        <v>7.9900000000000006E-3</v>
      </c>
      <c r="AA20" s="292">
        <v>3.6139999999999999E-2</v>
      </c>
      <c r="AB20" s="292">
        <v>0.18623999999999999</v>
      </c>
      <c r="AC20" s="292">
        <v>0.38646000000000003</v>
      </c>
      <c r="AD20" s="292">
        <v>0.27956999999999999</v>
      </c>
      <c r="AE20" s="459">
        <v>9.0719999999999995E-2</v>
      </c>
      <c r="AF20" s="326">
        <v>1.634E-2</v>
      </c>
      <c r="AG20" s="292">
        <v>0.1149</v>
      </c>
      <c r="AH20" s="292">
        <v>0.21523999999999999</v>
      </c>
      <c r="AI20" s="292">
        <v>0.29342000000000001</v>
      </c>
      <c r="AJ20" s="292">
        <v>0.22567999999999999</v>
      </c>
      <c r="AK20" s="292">
        <v>0.11161</v>
      </c>
      <c r="AL20" s="292">
        <v>2.281E-2</v>
      </c>
      <c r="AM20" s="326">
        <v>9.11E-2</v>
      </c>
      <c r="AN20" s="292">
        <v>3.2079999999999997E-2</v>
      </c>
      <c r="AO20" s="292">
        <v>5.8599999999999999E-2</v>
      </c>
      <c r="AP20" s="292">
        <v>0.20659</v>
      </c>
      <c r="AQ20" s="292">
        <v>0.26945999999999998</v>
      </c>
      <c r="AR20" s="292">
        <v>0.22070000000000001</v>
      </c>
      <c r="AS20" s="459">
        <v>0.12146999999999999</v>
      </c>
      <c r="AT20" s="326">
        <v>0.40087</v>
      </c>
      <c r="AU20" s="292">
        <v>0.39434000000000002</v>
      </c>
      <c r="AV20" s="292">
        <v>0.15686</v>
      </c>
      <c r="AW20" s="292">
        <v>2.3970000000000002E-2</v>
      </c>
      <c r="AX20" s="292">
        <v>2.179E-2</v>
      </c>
      <c r="AY20" s="292">
        <v>2.1800000000000001E-3</v>
      </c>
      <c r="AZ20" s="292" t="s">
        <v>482</v>
      </c>
      <c r="BA20" s="326">
        <v>0.10979</v>
      </c>
      <c r="BB20" s="292">
        <v>0.10237</v>
      </c>
      <c r="BC20" s="292">
        <v>0.16617000000000001</v>
      </c>
      <c r="BD20" s="292">
        <v>0.31453999999999999</v>
      </c>
      <c r="BE20" s="292">
        <v>0.22552</v>
      </c>
      <c r="BF20" s="292">
        <v>6.5280000000000005E-2</v>
      </c>
      <c r="BG20" s="459">
        <v>1.6320000000000001E-2</v>
      </c>
      <c r="BH20" s="615"/>
    </row>
    <row r="21" spans="1:60" s="63" customFormat="1" ht="24.95" customHeight="1" thickBot="1" x14ac:dyDescent="0.25">
      <c r="A21" s="317" t="s">
        <v>85</v>
      </c>
      <c r="B21" s="311">
        <v>4056920</v>
      </c>
      <c r="C21" s="313">
        <v>0.75619000000000003</v>
      </c>
      <c r="D21" s="334">
        <v>4.3249999999999997E-2</v>
      </c>
      <c r="E21" s="312">
        <v>5.4710000000000002E-2</v>
      </c>
      <c r="F21" s="312">
        <v>0.14560999999999999</v>
      </c>
      <c r="G21" s="312">
        <v>0.24775</v>
      </c>
      <c r="H21" s="312">
        <v>0.2888</v>
      </c>
      <c r="I21" s="312">
        <v>0.16075</v>
      </c>
      <c r="J21" s="312">
        <v>5.9130000000000002E-2</v>
      </c>
      <c r="K21" s="334">
        <v>0.11433</v>
      </c>
      <c r="L21" s="312">
        <v>3.1800000000000002E-2</v>
      </c>
      <c r="M21" s="312">
        <v>0.10131999999999999</v>
      </c>
      <c r="N21" s="312">
        <v>0.19472</v>
      </c>
      <c r="O21" s="312">
        <v>0.25014999999999998</v>
      </c>
      <c r="P21" s="312">
        <v>0.19850000000000001</v>
      </c>
      <c r="Q21" s="457">
        <v>0.10918</v>
      </c>
      <c r="R21" s="334">
        <v>9.5299999999999996E-2</v>
      </c>
      <c r="S21" s="312">
        <v>2.4660000000000001E-2</v>
      </c>
      <c r="T21" s="312">
        <v>9.6890000000000004E-2</v>
      </c>
      <c r="U21" s="312">
        <v>0.17843000000000001</v>
      </c>
      <c r="V21" s="312">
        <v>0.32573999999999997</v>
      </c>
      <c r="W21" s="312">
        <v>0.20407</v>
      </c>
      <c r="X21" s="312">
        <v>7.4910000000000004E-2</v>
      </c>
      <c r="Y21" s="334">
        <v>3.3529999999999997E-2</v>
      </c>
      <c r="Z21" s="312">
        <v>1.6140000000000002E-2</v>
      </c>
      <c r="AA21" s="312">
        <v>8.1299999999999997E-2</v>
      </c>
      <c r="AB21" s="312">
        <v>0.21274000000000001</v>
      </c>
      <c r="AC21" s="312">
        <v>0.38085000000000002</v>
      </c>
      <c r="AD21" s="312">
        <v>0.20266999999999999</v>
      </c>
      <c r="AE21" s="460">
        <v>7.2770000000000001E-2</v>
      </c>
      <c r="AF21" s="334">
        <v>1.489E-2</v>
      </c>
      <c r="AG21" s="312">
        <v>9.2710000000000001E-2</v>
      </c>
      <c r="AH21" s="312">
        <v>0.22792999999999999</v>
      </c>
      <c r="AI21" s="312">
        <v>0.31139</v>
      </c>
      <c r="AJ21" s="312">
        <v>0.2084</v>
      </c>
      <c r="AK21" s="312">
        <v>0.11014</v>
      </c>
      <c r="AL21" s="312">
        <v>3.4529999999999998E-2</v>
      </c>
      <c r="AM21" s="334">
        <v>7.0879999999999999E-2</v>
      </c>
      <c r="AN21" s="312">
        <v>4.9829999999999999E-2</v>
      </c>
      <c r="AO21" s="312">
        <v>0.11062</v>
      </c>
      <c r="AP21" s="312">
        <v>0.25284000000000001</v>
      </c>
      <c r="AQ21" s="312">
        <v>0.29785</v>
      </c>
      <c r="AR21" s="312">
        <v>0.14635000000000001</v>
      </c>
      <c r="AS21" s="460">
        <v>7.1639999999999995E-2</v>
      </c>
      <c r="AT21" s="334">
        <v>0.29904999999999998</v>
      </c>
      <c r="AU21" s="312">
        <v>0.50104000000000004</v>
      </c>
      <c r="AV21" s="312">
        <v>0.12085</v>
      </c>
      <c r="AW21" s="312">
        <v>5.7549999999999997E-2</v>
      </c>
      <c r="AX21" s="312">
        <v>1.9390000000000001E-2</v>
      </c>
      <c r="AY21" s="312">
        <v>1.7899999999999999E-3</v>
      </c>
      <c r="AZ21" s="312">
        <v>3.3E-4</v>
      </c>
      <c r="BA21" s="334">
        <v>0.12792000000000001</v>
      </c>
      <c r="BB21" s="312">
        <v>0.13464000000000001</v>
      </c>
      <c r="BC21" s="312">
        <v>0.18636</v>
      </c>
      <c r="BD21" s="312">
        <v>0.30057</v>
      </c>
      <c r="BE21" s="312">
        <v>0.18553</v>
      </c>
      <c r="BF21" s="312">
        <v>4.6629999999999998E-2</v>
      </c>
      <c r="BG21" s="460">
        <v>1.8360000000000001E-2</v>
      </c>
      <c r="BH21" s="622"/>
    </row>
    <row r="22" spans="1:60" s="532" customFormat="1" x14ac:dyDescent="0.2"/>
    <row r="23" spans="1:60" s="534" customFormat="1" ht="11.25" x14ac:dyDescent="0.2">
      <c r="A23" s="534" t="str">
        <f>"Anmerkungen. Datengrundlage: Volkshochschul-Statistik "&amp;Hilfswerte!B1&amp;"; Basis: "&amp;Tabelle1!$C$36&amp;" vhs."</f>
        <v>Anmerkungen. Datengrundlage: Volkshochschul-Statistik 2024; Basis: 821 vhs.</v>
      </c>
      <c r="R23" s="534" t="str">
        <f>"Anmerkungen. Datengrundlage: Volkshochschul-Statistik "&amp;Hilfswerte!S1&amp;"; Basis: "&amp;Tabelle1!$C$36&amp;" vhs."</f>
        <v>Anmerkungen. Datengrundlage: Volkshochschul-Statistik ; Basis: 821 vhs.</v>
      </c>
      <c r="AF23" s="534" t="str">
        <f>"Anmerkungen. Datengrundlage: Volkshochschul-Statistik "&amp;Hilfswerte!AH1&amp;"; Basis: "&amp;Tabelle1!$C$36&amp;" vhs."</f>
        <v>Anmerkungen. Datengrundlage: Volkshochschul-Statistik ; Basis: 821 vhs.</v>
      </c>
      <c r="AT23" s="534" t="str">
        <f>'Tabelle 1.1'!A38</f>
        <v>Anmerkungen. Datengrundlage: Volkshochschul-Statistik 2024; Basis: 821 vhs.</v>
      </c>
    </row>
    <row r="24" spans="1:60" s="532" customFormat="1" x14ac:dyDescent="0.2"/>
    <row r="25" spans="1:60" s="532" customFormat="1" x14ac:dyDescent="0.2">
      <c r="A25" s="534" t="str">
        <f>Tabelle1!$A$41</f>
        <v>Datengrundlage: Deutsches Institut für Erwachsenenbildung DIE (2025). „Basisdaten Volkshochschul-Statistik (seit 2018)“</v>
      </c>
      <c r="B25" s="536"/>
      <c r="C25" s="536"/>
      <c r="D25" s="536"/>
      <c r="E25" s="536"/>
      <c r="F25" s="536"/>
      <c r="G25" s="536"/>
      <c r="H25" s="536"/>
      <c r="R25" s="534" t="str">
        <f>Tabelle1!$A$41</f>
        <v>Datengrundlage: Deutsches Institut für Erwachsenenbildung DIE (2025). „Basisdaten Volkshochschul-Statistik (seit 2018)“</v>
      </c>
      <c r="S25" s="536"/>
      <c r="T25" s="536"/>
      <c r="U25" s="536"/>
      <c r="V25" s="536"/>
      <c r="W25" s="536"/>
      <c r="X25" s="536"/>
      <c r="Y25" s="536"/>
      <c r="AF25" s="534" t="str">
        <f>Tabelle1!$A$41</f>
        <v>Datengrundlage: Deutsches Institut für Erwachsenenbildung DIE (2025). „Basisdaten Volkshochschul-Statistik (seit 2018)“</v>
      </c>
      <c r="AG25" s="536"/>
      <c r="AH25" s="536"/>
      <c r="AI25" s="536"/>
      <c r="AJ25" s="536"/>
      <c r="AK25" s="536"/>
      <c r="AL25" s="536"/>
      <c r="AM25" s="536"/>
      <c r="AT25" s="534" t="str">
        <f>Tabelle1!$A$41</f>
        <v>Datengrundlage: Deutsches Institut für Erwachsenenbildung DIE (2025). „Basisdaten Volkshochschul-Statistik (seit 2018)“</v>
      </c>
      <c r="AU25" s="536"/>
      <c r="AV25" s="536"/>
      <c r="AW25" s="536"/>
      <c r="AX25" s="536"/>
      <c r="AY25" s="536"/>
      <c r="AZ25" s="536"/>
      <c r="BA25" s="536"/>
    </row>
    <row r="26" spans="1:60" s="532" customFormat="1" x14ac:dyDescent="0.2">
      <c r="A26" s="534" t="str">
        <f>Tabelle1!$A$42</f>
        <v xml:space="preserve">(ZA6276; Version 2.0.0) [Data set]. GESIS, Köln. </v>
      </c>
      <c r="E26" s="762" t="s">
        <v>473</v>
      </c>
      <c r="F26" s="762"/>
      <c r="G26" s="762"/>
      <c r="R26" s="534" t="str">
        <f>Tabelle1!$A$42</f>
        <v xml:space="preserve">(ZA6276; Version 2.0.0) [Data set]. GESIS, Köln. </v>
      </c>
      <c r="X26" s="762" t="s">
        <v>473</v>
      </c>
      <c r="Y26" s="762"/>
      <c r="Z26" s="762"/>
      <c r="AF26" s="534" t="str">
        <f>Tabelle1!$A$42</f>
        <v xml:space="preserve">(ZA6276; Version 2.0.0) [Data set]. GESIS, Köln. </v>
      </c>
      <c r="AL26" s="1161" t="s">
        <v>473</v>
      </c>
      <c r="AM26" s="762"/>
      <c r="AN26" s="762"/>
      <c r="AT26" s="534" t="str">
        <f>Tabelle1!$A$42</f>
        <v xml:space="preserve">(ZA6276; Version 2.0.0) [Data set]. GESIS, Köln. </v>
      </c>
      <c r="AZ26" s="762" t="s">
        <v>473</v>
      </c>
      <c r="BA26" s="762"/>
      <c r="BB26" s="762"/>
    </row>
    <row r="27" spans="1:60" s="532" customFormat="1" x14ac:dyDescent="0.2">
      <c r="A27" s="536"/>
      <c r="B27" s="536"/>
      <c r="C27" s="536"/>
      <c r="D27" s="536"/>
      <c r="E27" s="536"/>
      <c r="F27" s="536"/>
      <c r="G27" s="536"/>
      <c r="H27" s="536"/>
      <c r="R27" s="536"/>
      <c r="S27" s="536"/>
      <c r="T27" s="536"/>
      <c r="U27" s="536"/>
      <c r="V27" s="536"/>
      <c r="W27" s="536"/>
      <c r="X27" s="536"/>
      <c r="Y27" s="536"/>
      <c r="AF27" s="536"/>
      <c r="AG27" s="536"/>
      <c r="AH27" s="536"/>
      <c r="AI27" s="536"/>
      <c r="AJ27" s="536"/>
      <c r="AK27" s="536"/>
      <c r="AL27" s="536"/>
      <c r="AM27" s="536"/>
      <c r="AT27" s="536"/>
      <c r="AU27" s="536"/>
      <c r="AV27" s="536"/>
      <c r="AW27" s="536"/>
      <c r="AX27" s="536"/>
      <c r="AY27" s="536"/>
      <c r="AZ27" s="536"/>
      <c r="BA27" s="536"/>
    </row>
    <row r="28" spans="1:60" s="532" customFormat="1" x14ac:dyDescent="0.2">
      <c r="A28" s="666" t="str">
        <f>Tabelle1!$A$44</f>
        <v>Die Tabellen stehen unter der Lizenz CC BY-SA DEED 4.0.</v>
      </c>
      <c r="B28" s="536"/>
      <c r="C28" s="536"/>
      <c r="D28" s="536"/>
      <c r="E28" s="536"/>
      <c r="F28" s="536"/>
      <c r="G28" s="536"/>
      <c r="H28" s="536"/>
      <c r="R28" s="666" t="str">
        <f>Tabelle1!$A$44</f>
        <v>Die Tabellen stehen unter der Lizenz CC BY-SA DEED 4.0.</v>
      </c>
      <c r="S28" s="536"/>
      <c r="T28" s="536"/>
      <c r="U28" s="536"/>
      <c r="V28" s="536"/>
      <c r="W28" s="536"/>
      <c r="X28" s="536"/>
      <c r="Y28" s="536"/>
      <c r="AF28" s="666" t="str">
        <f>Tabelle1!$A$44</f>
        <v>Die Tabellen stehen unter der Lizenz CC BY-SA DEED 4.0.</v>
      </c>
      <c r="AG28" s="536"/>
      <c r="AH28" s="536"/>
      <c r="AI28" s="536"/>
      <c r="AJ28" s="536"/>
      <c r="AK28" s="536"/>
      <c r="AL28" s="536"/>
      <c r="AM28" s="536"/>
      <c r="AT28" s="666" t="str">
        <f>Tabelle1!$A$44</f>
        <v>Die Tabellen stehen unter der Lizenz CC BY-SA DEED 4.0.</v>
      </c>
      <c r="AU28" s="536"/>
      <c r="AV28" s="536"/>
      <c r="AW28" s="536"/>
      <c r="AX28" s="536"/>
      <c r="AY28" s="536"/>
      <c r="AZ28" s="536"/>
      <c r="BA28" s="536"/>
    </row>
  </sheetData>
  <mergeCells count="22">
    <mergeCell ref="AZ26:BB26"/>
    <mergeCell ref="R1:AE1"/>
    <mergeCell ref="AF1:AS1"/>
    <mergeCell ref="E26:G26"/>
    <mergeCell ref="X26:Z26"/>
    <mergeCell ref="AL26:AN26"/>
    <mergeCell ref="AT1:BG1"/>
    <mergeCell ref="A2:A4"/>
    <mergeCell ref="B2:C3"/>
    <mergeCell ref="D2:Q2"/>
    <mergeCell ref="R2:AE2"/>
    <mergeCell ref="AT3:AZ3"/>
    <mergeCell ref="BA3:BG3"/>
    <mergeCell ref="AF2:AS2"/>
    <mergeCell ref="A1:Q1"/>
    <mergeCell ref="AT2:BG2"/>
    <mergeCell ref="D3:J3"/>
    <mergeCell ref="K3:Q3"/>
    <mergeCell ref="R3:X3"/>
    <mergeCell ref="Y3:AE3"/>
    <mergeCell ref="AF3:AL3"/>
    <mergeCell ref="AM3:AS3"/>
  </mergeCells>
  <conditionalFormatting sqref="B5:B21">
    <cfRule type="cellIs" dxfId="284" priority="1" stopIfTrue="1" operator="equal">
      <formula>0</formula>
    </cfRule>
  </conditionalFormatting>
  <hyperlinks>
    <hyperlink ref="A28" r:id="rId1" display="Publikation und Tabellen stehen unter der Lizenz CC BY-SA DEED 4.0." xr:uid="{57ECBD98-BE0F-413A-BAD7-3DA2AFA4CEB0}"/>
    <hyperlink ref="R28" r:id="rId2" display="Publikation und Tabellen stehen unter der Lizenz CC BY-SA DEED 4.0." xr:uid="{2CF9B688-C546-4CC3-A1D2-B1197E4A633C}"/>
    <hyperlink ref="AF28" r:id="rId3" display="Publikation und Tabellen stehen unter der Lizenz CC BY-SA DEED 4.0." xr:uid="{9325B872-6FB1-429D-968A-ED461A0C5158}"/>
    <hyperlink ref="AT28" r:id="rId4" display="Publikation und Tabellen stehen unter der Lizenz CC BY-SA DEED 4.0." xr:uid="{6E5D7591-363A-4FB7-AF1D-0F33D53635F4}"/>
    <hyperlink ref="E26" r:id="rId5" xr:uid="{1209AE16-77A1-40FA-BC6B-5E491965F272}"/>
    <hyperlink ref="E26:G26" r:id="rId6" display="http://dx.doi.org/10.4232/1.14582 " xr:uid="{720A4549-BAED-4414-9D5A-603618816D9B}"/>
    <hyperlink ref="X26" r:id="rId7" xr:uid="{7CA09918-BBC8-48AA-A8D2-C971873DA585}"/>
    <hyperlink ref="X26:Z26" r:id="rId8" display="http://dx.doi.org/10.4232/1.14582 " xr:uid="{D413BACF-5106-4F28-8972-E071978A003C}"/>
    <hyperlink ref="AL26" r:id="rId9" xr:uid="{9369FED2-E9A7-491A-A1FB-78E6179CE072}"/>
    <hyperlink ref="AL26:AN26" r:id="rId10" display="http://dx.doi.org/10.4232/1.14582 " xr:uid="{5BDD9A2E-A0CD-46BC-B8F3-BB6AC403F3A1}"/>
    <hyperlink ref="AZ26" r:id="rId11" xr:uid="{9F0F8863-30C8-4137-931F-8F73D96D46F5}"/>
    <hyperlink ref="AZ26:BB26" r:id="rId12" display="http://dx.doi.org/10.4232/1.14582 " xr:uid="{D18FC0F2-384F-4FB0-B0F8-0B8CA6CEEDB1}"/>
  </hyperlinks>
  <pageMargins left="0.78740157480314965" right="0.78740157480314965" top="0.98425196850393704" bottom="0.98425196850393704" header="0.51181102362204722" footer="0.51181102362204722"/>
  <pageSetup paperSize="9" scale="74" fitToWidth="2" fitToHeight="2" orientation="portrait" r:id="rId13"/>
  <headerFooter scaleWithDoc="0" alignWithMargins="0"/>
  <colBreaks count="3" manualBreakCount="3">
    <brk id="17" max="1048575" man="1"/>
    <brk id="31" max="27" man="1"/>
    <brk id="45" max="27" man="1"/>
  </colBreaks>
  <legacyDrawingHF r:id="rId14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0B675D-4223-44BE-B536-38C6724F56C5}">
  <sheetPr>
    <pageSetUpPr fitToPage="1"/>
  </sheetPr>
  <dimension ref="A1:L27"/>
  <sheetViews>
    <sheetView view="pageBreakPreview" zoomScaleNormal="100" zoomScaleSheetLayoutView="100" workbookViewId="0">
      <selection sqref="A1:K1"/>
    </sheetView>
  </sheetViews>
  <sheetFormatPr baseColWidth="10" defaultRowHeight="12.75" x14ac:dyDescent="0.2"/>
  <cols>
    <col min="1" max="1" width="19.140625" customWidth="1"/>
    <col min="2" max="3" width="11" customWidth="1"/>
    <col min="4" max="4" width="10.28515625" customWidth="1"/>
    <col min="5" max="5" width="9.140625" customWidth="1"/>
    <col min="6" max="6" width="8.28515625" customWidth="1"/>
    <col min="7" max="7" width="8.140625" customWidth="1"/>
    <col min="8" max="9" width="8.28515625" customWidth="1"/>
    <col min="10" max="10" width="8.140625" customWidth="1"/>
    <col min="11" max="11" width="8.28515625" customWidth="1"/>
    <col min="12" max="12" width="2.7109375" style="536" customWidth="1"/>
  </cols>
  <sheetData>
    <row r="1" spans="1:11" ht="39.950000000000003" customHeight="1" thickBot="1" x14ac:dyDescent="0.25">
      <c r="A1" s="968" t="str">
        <f>"Tabelle 15: Altersverteilung in Kursen nach Geschlecht und Programmbereichen " &amp;Hilfswerte!B1</f>
        <v>Tabelle 15: Altersverteilung in Kursen nach Geschlecht und Programmbereichen 2024</v>
      </c>
      <c r="B1" s="968"/>
      <c r="C1" s="968"/>
      <c r="D1" s="968"/>
      <c r="E1" s="968"/>
      <c r="F1" s="968"/>
      <c r="G1" s="968"/>
      <c r="H1" s="968"/>
      <c r="I1" s="968"/>
      <c r="J1" s="968"/>
      <c r="K1" s="968"/>
    </row>
    <row r="2" spans="1:11" ht="30.75" customHeight="1" x14ac:dyDescent="0.2">
      <c r="A2" s="1008" t="s">
        <v>289</v>
      </c>
      <c r="B2" s="915" t="s">
        <v>465</v>
      </c>
      <c r="C2" s="916"/>
      <c r="D2" s="955" t="s">
        <v>288</v>
      </c>
      <c r="E2" s="919"/>
      <c r="F2" s="919"/>
      <c r="G2" s="919"/>
      <c r="H2" s="919"/>
      <c r="I2" s="919"/>
      <c r="J2" s="919"/>
      <c r="K2" s="920"/>
    </row>
    <row r="3" spans="1:11" ht="12" customHeight="1" x14ac:dyDescent="0.2">
      <c r="A3" s="1009"/>
      <c r="B3" s="917"/>
      <c r="C3" s="918"/>
      <c r="D3" s="1006" t="s">
        <v>290</v>
      </c>
      <c r="E3" s="1004" t="s">
        <v>281</v>
      </c>
      <c r="F3" s="1004" t="s">
        <v>282</v>
      </c>
      <c r="G3" s="1004" t="s">
        <v>283</v>
      </c>
      <c r="H3" s="1004" t="s">
        <v>284</v>
      </c>
      <c r="I3" s="1004" t="s">
        <v>285</v>
      </c>
      <c r="J3" s="1004" t="s">
        <v>286</v>
      </c>
      <c r="K3" s="1002" t="s">
        <v>287</v>
      </c>
    </row>
    <row r="4" spans="1:11" ht="56.25" customHeight="1" x14ac:dyDescent="0.2">
      <c r="A4" s="1010"/>
      <c r="B4" s="611" t="s">
        <v>6</v>
      </c>
      <c r="C4" s="611" t="s">
        <v>278</v>
      </c>
      <c r="D4" s="1007"/>
      <c r="E4" s="1005"/>
      <c r="F4" s="1005"/>
      <c r="G4" s="1005"/>
      <c r="H4" s="1005"/>
      <c r="I4" s="1005"/>
      <c r="J4" s="1005"/>
      <c r="K4" s="1003"/>
    </row>
    <row r="5" spans="1:11" ht="29.25" customHeight="1" x14ac:dyDescent="0.2">
      <c r="A5" s="965" t="s">
        <v>89</v>
      </c>
      <c r="B5" s="1000">
        <v>263219</v>
      </c>
      <c r="C5" s="1001">
        <v>0.50365000000000004</v>
      </c>
      <c r="D5" s="328" t="s">
        <v>272</v>
      </c>
      <c r="E5" s="461">
        <v>0.16047</v>
      </c>
      <c r="F5" s="461">
        <v>3.8780000000000002E-2</v>
      </c>
      <c r="G5" s="461">
        <v>8.2830000000000001E-2</v>
      </c>
      <c r="H5" s="461">
        <v>0.15706000000000001</v>
      </c>
      <c r="I5" s="461">
        <v>0.23405000000000001</v>
      </c>
      <c r="J5" s="461">
        <v>0.21701999999999999</v>
      </c>
      <c r="K5" s="462">
        <v>0.10979999999999999</v>
      </c>
    </row>
    <row r="6" spans="1:11" ht="29.25" customHeight="1" x14ac:dyDescent="0.2">
      <c r="A6" s="761"/>
      <c r="B6" s="990"/>
      <c r="C6" s="992"/>
      <c r="D6" s="475" t="s">
        <v>271</v>
      </c>
      <c r="E6" s="465">
        <v>7.5289999999999996E-2</v>
      </c>
      <c r="F6" s="465">
        <v>2.9319999999999999E-2</v>
      </c>
      <c r="G6" s="465">
        <v>0.11104</v>
      </c>
      <c r="H6" s="465">
        <v>0.21343000000000001</v>
      </c>
      <c r="I6" s="465">
        <v>0.26196999999999998</v>
      </c>
      <c r="J6" s="465">
        <v>0.19574</v>
      </c>
      <c r="K6" s="466">
        <v>0.1132</v>
      </c>
    </row>
    <row r="7" spans="1:11" ht="29.25" customHeight="1" x14ac:dyDescent="0.2">
      <c r="A7" s="776" t="s">
        <v>113</v>
      </c>
      <c r="B7" s="989">
        <v>505943</v>
      </c>
      <c r="C7" s="991">
        <v>0.66017999999999999</v>
      </c>
      <c r="D7" s="329" t="s">
        <v>272</v>
      </c>
      <c r="E7" s="463">
        <v>0.14532999999999999</v>
      </c>
      <c r="F7" s="463">
        <v>2.8170000000000001E-2</v>
      </c>
      <c r="G7" s="463">
        <v>8.6169999999999997E-2</v>
      </c>
      <c r="H7" s="463">
        <v>0.14593999999999999</v>
      </c>
      <c r="I7" s="463">
        <v>0.28519</v>
      </c>
      <c r="J7" s="463">
        <v>0.22091</v>
      </c>
      <c r="K7" s="464">
        <v>8.8289999999999993E-2</v>
      </c>
    </row>
    <row r="8" spans="1:11" ht="29.25" customHeight="1" x14ac:dyDescent="0.2">
      <c r="A8" s="761"/>
      <c r="B8" s="990"/>
      <c r="C8" s="992"/>
      <c r="D8" s="476" t="s">
        <v>271</v>
      </c>
      <c r="E8" s="467">
        <v>7.8140000000000001E-2</v>
      </c>
      <c r="F8" s="467">
        <v>2.384E-2</v>
      </c>
      <c r="G8" s="467">
        <v>9.9220000000000003E-2</v>
      </c>
      <c r="H8" s="467">
        <v>0.18612000000000001</v>
      </c>
      <c r="I8" s="467">
        <v>0.33711000000000002</v>
      </c>
      <c r="J8" s="467">
        <v>0.20271</v>
      </c>
      <c r="K8" s="468">
        <v>7.2859999999999994E-2</v>
      </c>
    </row>
    <row r="9" spans="1:11" ht="29.25" customHeight="1" x14ac:dyDescent="0.2">
      <c r="A9" s="776" t="s">
        <v>19</v>
      </c>
      <c r="B9" s="989">
        <v>1425369</v>
      </c>
      <c r="C9" s="991">
        <v>0.77642</v>
      </c>
      <c r="D9" s="477" t="s">
        <v>272</v>
      </c>
      <c r="E9" s="469">
        <v>8.004E-2</v>
      </c>
      <c r="F9" s="469">
        <v>1.7000000000000001E-2</v>
      </c>
      <c r="G9" s="469">
        <v>6.6000000000000003E-2</v>
      </c>
      <c r="H9" s="469">
        <v>0.15737999999999999</v>
      </c>
      <c r="I9" s="469">
        <v>0.35993000000000003</v>
      </c>
      <c r="J9" s="469">
        <v>0.22983000000000001</v>
      </c>
      <c r="K9" s="470">
        <v>8.9819999999999997E-2</v>
      </c>
    </row>
    <row r="10" spans="1:11" ht="29.25" customHeight="1" x14ac:dyDescent="0.2">
      <c r="A10" s="761"/>
      <c r="B10" s="990"/>
      <c r="C10" s="992"/>
      <c r="D10" s="476" t="s">
        <v>271</v>
      </c>
      <c r="E10" s="467">
        <v>2.2800000000000001E-2</v>
      </c>
      <c r="F10" s="467">
        <v>1.5900000000000001E-2</v>
      </c>
      <c r="G10" s="467">
        <v>8.3849999999999994E-2</v>
      </c>
      <c r="H10" s="467">
        <v>0.22264999999999999</v>
      </c>
      <c r="I10" s="467">
        <v>0.38586999999999999</v>
      </c>
      <c r="J10" s="467">
        <v>0.19894999999999999</v>
      </c>
      <c r="K10" s="468">
        <v>6.9980000000000001E-2</v>
      </c>
    </row>
    <row r="11" spans="1:11" ht="29.25" customHeight="1" x14ac:dyDescent="0.2">
      <c r="A11" s="776" t="s">
        <v>20</v>
      </c>
      <c r="B11" s="989">
        <v>1617765</v>
      </c>
      <c r="C11" s="991">
        <v>0.86423000000000005</v>
      </c>
      <c r="D11" s="477" t="s">
        <v>272</v>
      </c>
      <c r="E11" s="469">
        <v>1.619E-2</v>
      </c>
      <c r="F11" s="469">
        <v>0.13050999999999999</v>
      </c>
      <c r="G11" s="469">
        <v>0.26898</v>
      </c>
      <c r="H11" s="469">
        <v>0.30585000000000001</v>
      </c>
      <c r="I11" s="469">
        <v>0.16173000000000001</v>
      </c>
      <c r="J11" s="469">
        <v>8.7499999999999994E-2</v>
      </c>
      <c r="K11" s="470">
        <v>2.9229999999999999E-2</v>
      </c>
    </row>
    <row r="12" spans="1:11" ht="29.25" customHeight="1" x14ac:dyDescent="0.2">
      <c r="A12" s="761"/>
      <c r="B12" s="990"/>
      <c r="C12" s="992"/>
      <c r="D12" s="476" t="s">
        <v>271</v>
      </c>
      <c r="E12" s="467">
        <v>1.2E-2</v>
      </c>
      <c r="F12" s="467">
        <v>6.9070000000000006E-2</v>
      </c>
      <c r="G12" s="467">
        <v>0.20243</v>
      </c>
      <c r="H12" s="467">
        <v>0.31575999999999999</v>
      </c>
      <c r="I12" s="467">
        <v>0.23809</v>
      </c>
      <c r="J12" s="467">
        <v>0.12471</v>
      </c>
      <c r="K12" s="468">
        <v>3.7940000000000002E-2</v>
      </c>
    </row>
    <row r="13" spans="1:11" ht="29.25" customHeight="1" x14ac:dyDescent="0.2">
      <c r="A13" s="776" t="s">
        <v>349</v>
      </c>
      <c r="B13" s="989">
        <v>142778</v>
      </c>
      <c r="C13" s="991">
        <v>0.56357000000000002</v>
      </c>
      <c r="D13" s="477" t="s">
        <v>272</v>
      </c>
      <c r="E13" s="469">
        <v>0.1242</v>
      </c>
      <c r="F13" s="469">
        <v>6.9180000000000005E-2</v>
      </c>
      <c r="G13" s="469">
        <v>0.11241</v>
      </c>
      <c r="H13" s="469">
        <v>0.20871999999999999</v>
      </c>
      <c r="I13" s="469">
        <v>0.23791000000000001</v>
      </c>
      <c r="J13" s="469">
        <v>0.15987000000000001</v>
      </c>
      <c r="K13" s="470">
        <v>8.7709999999999996E-2</v>
      </c>
    </row>
    <row r="14" spans="1:11" ht="29.25" customHeight="1" x14ac:dyDescent="0.2">
      <c r="A14" s="761"/>
      <c r="B14" s="990"/>
      <c r="C14" s="992"/>
      <c r="D14" s="476" t="s">
        <v>271</v>
      </c>
      <c r="E14" s="467">
        <v>4.165E-2</v>
      </c>
      <c r="F14" s="467">
        <v>3.9120000000000002E-2</v>
      </c>
      <c r="G14" s="467">
        <v>0.10963000000000001</v>
      </c>
      <c r="H14" s="467">
        <v>0.27512999999999999</v>
      </c>
      <c r="I14" s="467">
        <v>0.32812000000000002</v>
      </c>
      <c r="J14" s="467">
        <v>0.14141999999999999</v>
      </c>
      <c r="K14" s="468">
        <v>6.4930000000000002E-2</v>
      </c>
    </row>
    <row r="15" spans="1:11" ht="29.25" customHeight="1" x14ac:dyDescent="0.2">
      <c r="A15" s="776" t="s">
        <v>337</v>
      </c>
      <c r="B15" s="989">
        <v>28687</v>
      </c>
      <c r="C15" s="991">
        <v>0.54290000000000005</v>
      </c>
      <c r="D15" s="477" t="s">
        <v>272</v>
      </c>
      <c r="E15" s="469">
        <v>0.30227999999999999</v>
      </c>
      <c r="F15" s="469">
        <v>0.54215000000000002</v>
      </c>
      <c r="G15" s="469">
        <v>0.11437</v>
      </c>
      <c r="H15" s="469">
        <v>3.0880000000000001E-2</v>
      </c>
      <c r="I15" s="469">
        <v>9.0100000000000006E-3</v>
      </c>
      <c r="J15" s="469">
        <v>1.16E-3</v>
      </c>
      <c r="K15" s="470">
        <v>1.4999999999999999E-4</v>
      </c>
    </row>
    <row r="16" spans="1:11" ht="29.25" customHeight="1" x14ac:dyDescent="0.2">
      <c r="A16" s="761"/>
      <c r="B16" s="990"/>
      <c r="C16" s="992"/>
      <c r="D16" s="476" t="s">
        <v>271</v>
      </c>
      <c r="E16" s="467">
        <v>0.26518999999999998</v>
      </c>
      <c r="F16" s="467">
        <v>0.48168</v>
      </c>
      <c r="G16" s="467">
        <v>0.13292999999999999</v>
      </c>
      <c r="H16" s="467">
        <v>8.6499999999999994E-2</v>
      </c>
      <c r="I16" s="467">
        <v>3.075E-2</v>
      </c>
      <c r="J16" s="467">
        <v>2.5500000000000002E-3</v>
      </c>
      <c r="K16" s="468">
        <v>4.0000000000000002E-4</v>
      </c>
    </row>
    <row r="17" spans="1:11" ht="29.25" customHeight="1" x14ac:dyDescent="0.2">
      <c r="A17" s="760" t="s">
        <v>39</v>
      </c>
      <c r="B17" s="996">
        <v>29022</v>
      </c>
      <c r="C17" s="998">
        <v>0.46764</v>
      </c>
      <c r="D17" s="477" t="s">
        <v>272</v>
      </c>
      <c r="E17" s="469">
        <v>0.15060999999999999</v>
      </c>
      <c r="F17" s="469">
        <v>0.19871</v>
      </c>
      <c r="G17" s="469">
        <v>0.19436999999999999</v>
      </c>
      <c r="H17" s="469">
        <v>0.25596999999999998</v>
      </c>
      <c r="I17" s="469">
        <v>0.14627000000000001</v>
      </c>
      <c r="J17" s="469">
        <v>3.739E-2</v>
      </c>
      <c r="K17" s="470">
        <v>1.669E-2</v>
      </c>
    </row>
    <row r="18" spans="1:11" ht="29.25" customHeight="1" x14ac:dyDescent="0.2">
      <c r="A18" s="764"/>
      <c r="B18" s="997"/>
      <c r="C18" s="999"/>
      <c r="D18" s="478" t="s">
        <v>271</v>
      </c>
      <c r="E18" s="471">
        <v>0.10346</v>
      </c>
      <c r="F18" s="471">
        <v>8.5370000000000001E-2</v>
      </c>
      <c r="G18" s="471">
        <v>0.17502000000000001</v>
      </c>
      <c r="H18" s="471">
        <v>0.33973999999999999</v>
      </c>
      <c r="I18" s="471">
        <v>0.22128</v>
      </c>
      <c r="J18" s="471">
        <v>5.4469999999999998E-2</v>
      </c>
      <c r="K18" s="472">
        <v>2.0660000000000001E-2</v>
      </c>
    </row>
    <row r="19" spans="1:11" ht="29.25" customHeight="1" x14ac:dyDescent="0.2">
      <c r="A19" s="776" t="s">
        <v>24</v>
      </c>
      <c r="B19" s="993">
        <v>4012783</v>
      </c>
      <c r="C19" s="991">
        <v>0.74795999999999996</v>
      </c>
      <c r="D19" s="479" t="s">
        <v>272</v>
      </c>
      <c r="E19" s="465">
        <v>5.9740000000000001E-2</v>
      </c>
      <c r="F19" s="465">
        <v>9.6939999999999998E-2</v>
      </c>
      <c r="G19" s="465">
        <v>0.19148999999999999</v>
      </c>
      <c r="H19" s="465">
        <v>0.24479000000000001</v>
      </c>
      <c r="I19" s="465">
        <v>0.21643000000000001</v>
      </c>
      <c r="J19" s="465">
        <v>0.13686999999999999</v>
      </c>
      <c r="K19" s="466">
        <v>5.3740000000000003E-2</v>
      </c>
    </row>
    <row r="20" spans="1:11" ht="29.25" customHeight="1" thickBot="1" x14ac:dyDescent="0.25">
      <c r="A20" s="778"/>
      <c r="B20" s="994"/>
      <c r="C20" s="995"/>
      <c r="D20" s="480" t="s">
        <v>271</v>
      </c>
      <c r="E20" s="473">
        <v>3.2579999999999998E-2</v>
      </c>
      <c r="F20" s="473">
        <v>3.9359999999999999E-2</v>
      </c>
      <c r="G20" s="473">
        <v>0.12944</v>
      </c>
      <c r="H20" s="473">
        <v>0.25008000000000002</v>
      </c>
      <c r="I20" s="473">
        <v>0.31663000000000002</v>
      </c>
      <c r="J20" s="473">
        <v>0.17047000000000001</v>
      </c>
      <c r="K20" s="474">
        <v>6.1440000000000002E-2</v>
      </c>
    </row>
    <row r="21" spans="1:11" s="536" customFormat="1" x14ac:dyDescent="0.2">
      <c r="C21" s="617"/>
    </row>
    <row r="22" spans="1:11" s="534" customFormat="1" ht="12" customHeight="1" x14ac:dyDescent="0.2">
      <c r="A22" s="534" t="str">
        <f>"Anmerkungen. Datengrundlage: Volkshochschul-Statistik "&amp;Hilfswerte!B1&amp;"; Basis: "&amp;A23&amp;" vhs."</f>
        <v>Anmerkungen. Datengrundlage: Volkshochschul-Statistik 2024; Basis:  vhs.</v>
      </c>
    </row>
    <row r="23" spans="1:11" s="536" customFormat="1" x14ac:dyDescent="0.2">
      <c r="A23" s="625"/>
    </row>
    <row r="24" spans="1:11" s="536" customFormat="1" x14ac:dyDescent="0.2">
      <c r="A24" s="534" t="str">
        <f>Tabelle1!$A$41</f>
        <v>Datengrundlage: Deutsches Institut für Erwachsenenbildung DIE (2025). „Basisdaten Volkshochschul-Statistik (seit 2018)“</v>
      </c>
      <c r="I24" s="532"/>
    </row>
    <row r="25" spans="1:11" s="536" customFormat="1" x14ac:dyDescent="0.2">
      <c r="A25" s="534" t="str">
        <f>Tabelle1!$A$42</f>
        <v xml:space="preserve">(ZA6276; Version 2.0.0) [Data set]. GESIS, Köln. </v>
      </c>
      <c r="B25" s="532"/>
      <c r="C25" s="532"/>
      <c r="D25" s="762" t="s">
        <v>473</v>
      </c>
      <c r="E25" s="762"/>
      <c r="F25" s="762"/>
      <c r="G25" s="532"/>
      <c r="H25" s="532"/>
      <c r="I25" s="532"/>
    </row>
    <row r="26" spans="1:11" s="536" customFormat="1" x14ac:dyDescent="0.2">
      <c r="I26" s="532"/>
    </row>
    <row r="27" spans="1:11" s="536" customFormat="1" x14ac:dyDescent="0.2">
      <c r="A27" s="666" t="str">
        <f>Tabelle1!$A$44</f>
        <v>Die Tabellen stehen unter der Lizenz CC BY-SA DEED 4.0.</v>
      </c>
      <c r="I27" s="532"/>
    </row>
  </sheetData>
  <mergeCells count="37">
    <mergeCell ref="D25:F25"/>
    <mergeCell ref="A1:K1"/>
    <mergeCell ref="A5:A6"/>
    <mergeCell ref="B5:B6"/>
    <mergeCell ref="C5:C6"/>
    <mergeCell ref="K3:K4"/>
    <mergeCell ref="J3:J4"/>
    <mergeCell ref="I3:I4"/>
    <mergeCell ref="H3:H4"/>
    <mergeCell ref="G3:G4"/>
    <mergeCell ref="F3:F4"/>
    <mergeCell ref="E3:E4"/>
    <mergeCell ref="D3:D4"/>
    <mergeCell ref="A2:A4"/>
    <mergeCell ref="D2:K2"/>
    <mergeCell ref="B2:C3"/>
    <mergeCell ref="A19:A20"/>
    <mergeCell ref="B19:B20"/>
    <mergeCell ref="C19:C20"/>
    <mergeCell ref="A15:A16"/>
    <mergeCell ref="B15:B16"/>
    <mergeCell ref="B17:B18"/>
    <mergeCell ref="C17:C18"/>
    <mergeCell ref="A7:A8"/>
    <mergeCell ref="B7:B8"/>
    <mergeCell ref="C7:C8"/>
    <mergeCell ref="C15:C16"/>
    <mergeCell ref="A17:A18"/>
    <mergeCell ref="A9:A10"/>
    <mergeCell ref="B9:B10"/>
    <mergeCell ref="C9:C10"/>
    <mergeCell ref="A11:A12"/>
    <mergeCell ref="B11:B12"/>
    <mergeCell ref="C11:C12"/>
    <mergeCell ref="A13:A14"/>
    <mergeCell ref="B13:B14"/>
    <mergeCell ref="C13:C14"/>
  </mergeCells>
  <conditionalFormatting sqref="A6 D6:K6 A8 A10 A12 A14 A16 A18">
    <cfRule type="cellIs" dxfId="283" priority="28" stopIfTrue="1" operator="equal">
      <formula>1</formula>
    </cfRule>
    <cfRule type="cellIs" dxfId="282" priority="29" stopIfTrue="1" operator="lessThan">
      <formula>0.0005</formula>
    </cfRule>
  </conditionalFormatting>
  <conditionalFormatting sqref="A5:K5">
    <cfRule type="cellIs" dxfId="281" priority="30" stopIfTrue="1" operator="equal">
      <formula>0</formula>
    </cfRule>
  </conditionalFormatting>
  <conditionalFormatting sqref="A7:K7">
    <cfRule type="cellIs" dxfId="280" priority="25" stopIfTrue="1" operator="equal">
      <formula>0</formula>
    </cfRule>
  </conditionalFormatting>
  <conditionalFormatting sqref="A9:K9">
    <cfRule type="cellIs" dxfId="279" priority="21" stopIfTrue="1" operator="equal">
      <formula>0</formula>
    </cfRule>
  </conditionalFormatting>
  <conditionalFormatting sqref="A11:K11">
    <cfRule type="cellIs" dxfId="278" priority="17" stopIfTrue="1" operator="equal">
      <formula>0</formula>
    </cfRule>
  </conditionalFormatting>
  <conditionalFormatting sqref="A13:K13">
    <cfRule type="cellIs" dxfId="277" priority="13" stopIfTrue="1" operator="equal">
      <formula>0</formula>
    </cfRule>
  </conditionalFormatting>
  <conditionalFormatting sqref="A15:K15">
    <cfRule type="cellIs" dxfId="276" priority="9" stopIfTrue="1" operator="equal">
      <formula>0</formula>
    </cfRule>
  </conditionalFormatting>
  <conditionalFormatting sqref="A17:K17">
    <cfRule type="cellIs" dxfId="275" priority="5" stopIfTrue="1" operator="equal">
      <formula>0</formula>
    </cfRule>
  </conditionalFormatting>
  <conditionalFormatting sqref="B19:K19">
    <cfRule type="cellIs" dxfId="274" priority="1" stopIfTrue="1" operator="equal">
      <formula>0</formula>
    </cfRule>
  </conditionalFormatting>
  <conditionalFormatting sqref="D8:K8">
    <cfRule type="cellIs" dxfId="273" priority="26" stopIfTrue="1" operator="equal">
      <formula>1</formula>
    </cfRule>
    <cfRule type="cellIs" dxfId="272" priority="27" stopIfTrue="1" operator="lessThan">
      <formula>0.0005</formula>
    </cfRule>
  </conditionalFormatting>
  <conditionalFormatting sqref="D10:K10">
    <cfRule type="cellIs" dxfId="271" priority="22" stopIfTrue="1" operator="equal">
      <formula>1</formula>
    </cfRule>
    <cfRule type="cellIs" dxfId="270" priority="23" stopIfTrue="1" operator="lessThan">
      <formula>0.0005</formula>
    </cfRule>
  </conditionalFormatting>
  <conditionalFormatting sqref="D12:K12">
    <cfRule type="cellIs" dxfId="269" priority="18" stopIfTrue="1" operator="equal">
      <formula>1</formula>
    </cfRule>
    <cfRule type="cellIs" dxfId="268" priority="19" stopIfTrue="1" operator="lessThan">
      <formula>0.0005</formula>
    </cfRule>
  </conditionalFormatting>
  <conditionalFormatting sqref="D14:K14">
    <cfRule type="cellIs" dxfId="267" priority="14" stopIfTrue="1" operator="equal">
      <formula>1</formula>
    </cfRule>
    <cfRule type="cellIs" dxfId="266" priority="15" stopIfTrue="1" operator="lessThan">
      <formula>0.0005</formula>
    </cfRule>
  </conditionalFormatting>
  <conditionalFormatting sqref="D16:K16">
    <cfRule type="cellIs" dxfId="265" priority="10" stopIfTrue="1" operator="equal">
      <formula>1</formula>
    </cfRule>
    <cfRule type="cellIs" dxfId="264" priority="11" stopIfTrue="1" operator="lessThan">
      <formula>0.0005</formula>
    </cfRule>
  </conditionalFormatting>
  <conditionalFormatting sqref="D18:K18">
    <cfRule type="cellIs" dxfId="263" priority="6" stopIfTrue="1" operator="equal">
      <formula>1</formula>
    </cfRule>
    <cfRule type="cellIs" dxfId="262" priority="7" stopIfTrue="1" operator="lessThan">
      <formula>0.0005</formula>
    </cfRule>
  </conditionalFormatting>
  <conditionalFormatting sqref="D20:K20">
    <cfRule type="cellIs" dxfId="261" priority="2" stopIfTrue="1" operator="equal">
      <formula>1</formula>
    </cfRule>
    <cfRule type="cellIs" dxfId="260" priority="3" stopIfTrue="1" operator="lessThan">
      <formula>0.0005</formula>
    </cfRule>
  </conditionalFormatting>
  <hyperlinks>
    <hyperlink ref="A27" r:id="rId1" display="Publikation und Tabellen stehen unter der Lizenz CC BY-SA DEED 4.0." xr:uid="{F8C14623-2681-4BF9-A262-1900CB69A805}"/>
    <hyperlink ref="D25" r:id="rId2" xr:uid="{7AC6E25D-931C-496A-9369-7FF597132345}"/>
    <hyperlink ref="D25:F25" r:id="rId3" display="http://dx.doi.org/10.4232/1.14582 " xr:uid="{EE24D351-85BA-45B9-8B6F-0C7C9390C54A}"/>
  </hyperlinks>
  <pageMargins left="0.7" right="0.7" top="0.78740157499999996" bottom="0.78740157499999996" header="0.3" footer="0.3"/>
  <pageSetup paperSize="9" scale="79" orientation="portrait" r:id="rId4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18F66B-322C-43F1-BB73-51DC8E38A966}">
  <dimension ref="A1:T45"/>
  <sheetViews>
    <sheetView view="pageBreakPreview" zoomScaleNormal="100" zoomScaleSheetLayoutView="100" workbookViewId="0">
      <selection sqref="A1:H1"/>
    </sheetView>
  </sheetViews>
  <sheetFormatPr baseColWidth="10" defaultRowHeight="12.75" x14ac:dyDescent="0.2"/>
  <cols>
    <col min="1" max="2" width="16.7109375" style="9" customWidth="1"/>
    <col min="3" max="3" width="14.7109375" style="9" customWidth="1"/>
    <col min="4" max="8" width="10.140625" style="9" customWidth="1"/>
    <col min="9" max="9" width="15.7109375" style="9" customWidth="1"/>
    <col min="10" max="10" width="14.7109375" style="9" customWidth="1"/>
    <col min="11" max="11" width="10.140625" style="9" customWidth="1"/>
    <col min="12" max="12" width="10.7109375" style="9" customWidth="1"/>
    <col min="13" max="13" width="10.140625" style="9" customWidth="1"/>
    <col min="14" max="14" width="10.85546875" style="9" customWidth="1"/>
    <col min="15" max="19" width="10.140625" style="9" customWidth="1"/>
    <col min="20" max="20" width="2.140625" style="532" customWidth="1"/>
    <col min="21" max="16384" width="11.42578125" style="9"/>
  </cols>
  <sheetData>
    <row r="1" spans="1:20" s="3" customFormat="1" ht="39.950000000000003" customHeight="1" thickBot="1" x14ac:dyDescent="0.25">
      <c r="A1" s="765" t="str">
        <f>"Tabelle 16: Teilnahme an Prüfungen nach Ländern " &amp;Hilfswerte!B1</f>
        <v>Tabelle 16: Teilnahme an Prüfungen nach Ländern 2024</v>
      </c>
      <c r="B1" s="765"/>
      <c r="C1" s="765"/>
      <c r="D1" s="765"/>
      <c r="E1" s="765"/>
      <c r="F1" s="765"/>
      <c r="G1" s="765"/>
      <c r="H1" s="765"/>
      <c r="I1" s="765" t="str">
        <f>"noch Tabelle 16: Teilnahme an Prüfungen nach Ländern " &amp;Hilfswerte!B1</f>
        <v>noch Tabelle 16: Teilnahme an Prüfungen nach Ländern 2024</v>
      </c>
      <c r="J1" s="765"/>
      <c r="K1" s="765"/>
      <c r="L1" s="765"/>
      <c r="M1" s="765"/>
      <c r="N1" s="765"/>
      <c r="O1" s="765"/>
      <c r="P1" s="765"/>
      <c r="Q1" s="765"/>
      <c r="R1" s="765"/>
      <c r="S1" s="765"/>
      <c r="T1" s="527"/>
    </row>
    <row r="2" spans="1:20" ht="25.5" customHeight="1" x14ac:dyDescent="0.2">
      <c r="A2" s="959" t="s">
        <v>12</v>
      </c>
      <c r="B2" s="1013" t="s">
        <v>24</v>
      </c>
      <c r="C2" s="915" t="s">
        <v>441</v>
      </c>
      <c r="D2" s="916"/>
      <c r="E2" s="916"/>
      <c r="F2" s="916"/>
      <c r="G2" s="916"/>
      <c r="H2" s="974"/>
      <c r="I2" s="959" t="s">
        <v>12</v>
      </c>
      <c r="J2" s="915" t="s">
        <v>443</v>
      </c>
      <c r="K2" s="916"/>
      <c r="L2" s="916"/>
      <c r="M2" s="916"/>
      <c r="N2" s="916"/>
      <c r="O2" s="916"/>
      <c r="P2" s="916"/>
      <c r="Q2" s="916"/>
      <c r="R2" s="916"/>
      <c r="S2" s="974"/>
    </row>
    <row r="3" spans="1:20" ht="13.5" customHeight="1" x14ac:dyDescent="0.2">
      <c r="A3" s="960"/>
      <c r="B3" s="1014"/>
      <c r="C3" s="1011" t="s">
        <v>442</v>
      </c>
      <c r="D3" s="1015" t="s">
        <v>13</v>
      </c>
      <c r="E3" s="1016"/>
      <c r="F3" s="1016"/>
      <c r="G3" s="1016"/>
      <c r="H3" s="1017"/>
      <c r="I3" s="960"/>
      <c r="J3" s="1011" t="s">
        <v>442</v>
      </c>
      <c r="K3" s="1015" t="s">
        <v>13</v>
      </c>
      <c r="L3" s="1016"/>
      <c r="M3" s="1016"/>
      <c r="N3" s="1016"/>
      <c r="O3" s="1016"/>
      <c r="P3" s="1016"/>
      <c r="Q3" s="1016"/>
      <c r="R3" s="1016"/>
      <c r="S3" s="1017"/>
    </row>
    <row r="4" spans="1:20" ht="88.5" customHeight="1" x14ac:dyDescent="0.2">
      <c r="A4" s="961"/>
      <c r="B4" s="1012"/>
      <c r="C4" s="1012"/>
      <c r="D4" s="626" t="s">
        <v>291</v>
      </c>
      <c r="E4" s="626" t="s">
        <v>338</v>
      </c>
      <c r="F4" s="626" t="s">
        <v>339</v>
      </c>
      <c r="G4" s="626" t="s">
        <v>340</v>
      </c>
      <c r="H4" s="627" t="s">
        <v>341</v>
      </c>
      <c r="I4" s="960"/>
      <c r="J4" s="1012"/>
      <c r="K4" s="628" t="s">
        <v>439</v>
      </c>
      <c r="L4" s="678" t="s">
        <v>370</v>
      </c>
      <c r="M4" s="678" t="s">
        <v>371</v>
      </c>
      <c r="N4" s="678" t="s">
        <v>438</v>
      </c>
      <c r="O4" s="678" t="s">
        <v>350</v>
      </c>
      <c r="P4" s="678" t="s">
        <v>436</v>
      </c>
      <c r="Q4" s="678" t="s">
        <v>464</v>
      </c>
      <c r="R4" s="678" t="s">
        <v>463</v>
      </c>
      <c r="S4" s="627" t="s">
        <v>437</v>
      </c>
    </row>
    <row r="5" spans="1:20" s="55" customFormat="1" x14ac:dyDescent="0.2">
      <c r="A5" s="774" t="s">
        <v>61</v>
      </c>
      <c r="B5" s="483">
        <v>99228</v>
      </c>
      <c r="C5" s="68">
        <v>328</v>
      </c>
      <c r="D5" s="68">
        <v>102</v>
      </c>
      <c r="E5" s="68">
        <v>48</v>
      </c>
      <c r="F5" s="69">
        <v>61</v>
      </c>
      <c r="G5" s="68">
        <v>117</v>
      </c>
      <c r="H5" s="322">
        <v>0</v>
      </c>
      <c r="I5" s="774" t="s">
        <v>61</v>
      </c>
      <c r="J5" s="483">
        <v>98900</v>
      </c>
      <c r="K5" s="278">
        <v>198</v>
      </c>
      <c r="L5" s="68">
        <v>558</v>
      </c>
      <c r="M5" s="68">
        <v>5107</v>
      </c>
      <c r="N5" s="68">
        <v>31816</v>
      </c>
      <c r="O5" s="69">
        <v>38926</v>
      </c>
      <c r="P5" s="68">
        <v>532</v>
      </c>
      <c r="Q5" s="68">
        <v>14197</v>
      </c>
      <c r="R5" s="68">
        <v>6925</v>
      </c>
      <c r="S5" s="408">
        <v>641</v>
      </c>
      <c r="T5" s="615"/>
    </row>
    <row r="6" spans="1:20" s="2" customFormat="1" ht="11.25" customHeight="1" x14ac:dyDescent="0.2">
      <c r="A6" s="775"/>
      <c r="B6" s="484">
        <v>1</v>
      </c>
      <c r="C6" s="64">
        <v>3.31E-3</v>
      </c>
      <c r="D6" s="64">
        <v>0.31097999999999998</v>
      </c>
      <c r="E6" s="64">
        <v>0.14634</v>
      </c>
      <c r="F6" s="64">
        <v>0.18598000000000001</v>
      </c>
      <c r="G6" s="64">
        <v>0.35671000000000003</v>
      </c>
      <c r="H6" s="285">
        <v>0</v>
      </c>
      <c r="I6" s="775"/>
      <c r="J6" s="487">
        <v>0.99668999999999996</v>
      </c>
      <c r="K6" s="64">
        <v>2E-3</v>
      </c>
      <c r="L6" s="64">
        <v>5.64E-3</v>
      </c>
      <c r="M6" s="64">
        <v>5.1639999999999998E-2</v>
      </c>
      <c r="N6" s="64">
        <v>0.32169999999999999</v>
      </c>
      <c r="O6" s="64">
        <v>0.39359</v>
      </c>
      <c r="P6" s="64">
        <v>5.3800000000000002E-3</v>
      </c>
      <c r="Q6" s="64">
        <v>0.14355000000000001</v>
      </c>
      <c r="R6" s="64">
        <v>7.0019999999999999E-2</v>
      </c>
      <c r="S6" s="285">
        <v>6.4799999999999996E-3</v>
      </c>
      <c r="T6" s="531"/>
    </row>
    <row r="7" spans="1:20" s="55" customFormat="1" x14ac:dyDescent="0.2">
      <c r="A7" s="775" t="s">
        <v>62</v>
      </c>
      <c r="B7" s="485">
        <v>73486</v>
      </c>
      <c r="C7" s="71">
        <v>345</v>
      </c>
      <c r="D7" s="71">
        <v>345</v>
      </c>
      <c r="E7" s="71">
        <v>0</v>
      </c>
      <c r="F7" s="72">
        <v>0</v>
      </c>
      <c r="G7" s="71">
        <v>0</v>
      </c>
      <c r="H7" s="323">
        <v>0</v>
      </c>
      <c r="I7" s="775" t="s">
        <v>62</v>
      </c>
      <c r="J7" s="488">
        <v>73141</v>
      </c>
      <c r="K7" s="89">
        <v>0</v>
      </c>
      <c r="L7" s="71">
        <v>119</v>
      </c>
      <c r="M7" s="71">
        <v>4580</v>
      </c>
      <c r="N7" s="71">
        <v>38098</v>
      </c>
      <c r="O7" s="72">
        <v>16267</v>
      </c>
      <c r="P7" s="71">
        <v>162</v>
      </c>
      <c r="Q7" s="71">
        <v>3102</v>
      </c>
      <c r="R7" s="71">
        <v>8928</v>
      </c>
      <c r="S7" s="409">
        <v>1885</v>
      </c>
      <c r="T7" s="615"/>
    </row>
    <row r="8" spans="1:20" s="2" customFormat="1" ht="11.25" customHeight="1" x14ac:dyDescent="0.2">
      <c r="A8" s="775"/>
      <c r="B8" s="484">
        <v>1</v>
      </c>
      <c r="C8" s="64">
        <v>4.6899999999999997E-3</v>
      </c>
      <c r="D8" s="64">
        <v>1</v>
      </c>
      <c r="E8" s="64">
        <v>0</v>
      </c>
      <c r="F8" s="64">
        <v>0</v>
      </c>
      <c r="G8" s="64">
        <v>0</v>
      </c>
      <c r="H8" s="285">
        <v>0</v>
      </c>
      <c r="I8" s="775"/>
      <c r="J8" s="487">
        <v>0.99531000000000003</v>
      </c>
      <c r="K8" s="64">
        <v>0</v>
      </c>
      <c r="L8" s="64">
        <v>1.6299999999999999E-3</v>
      </c>
      <c r="M8" s="64">
        <v>6.2619999999999995E-2</v>
      </c>
      <c r="N8" s="64">
        <v>0.52088000000000001</v>
      </c>
      <c r="O8" s="64">
        <v>0.22241</v>
      </c>
      <c r="P8" s="64">
        <v>2.2100000000000002E-3</v>
      </c>
      <c r="Q8" s="64">
        <v>4.2410000000000003E-2</v>
      </c>
      <c r="R8" s="64">
        <v>0.12207</v>
      </c>
      <c r="S8" s="285">
        <v>2.5770000000000001E-2</v>
      </c>
      <c r="T8" s="531"/>
    </row>
    <row r="9" spans="1:20" s="55" customFormat="1" x14ac:dyDescent="0.2">
      <c r="A9" s="775" t="s">
        <v>63</v>
      </c>
      <c r="B9" s="485">
        <v>39594</v>
      </c>
      <c r="C9" s="71">
        <v>0</v>
      </c>
      <c r="D9" s="71">
        <v>0</v>
      </c>
      <c r="E9" s="71">
        <v>0</v>
      </c>
      <c r="F9" s="72">
        <v>0</v>
      </c>
      <c r="G9" s="71">
        <v>0</v>
      </c>
      <c r="H9" s="323">
        <v>0</v>
      </c>
      <c r="I9" s="775" t="s">
        <v>63</v>
      </c>
      <c r="J9" s="488">
        <v>39594</v>
      </c>
      <c r="K9" s="89">
        <v>0</v>
      </c>
      <c r="L9" s="71">
        <v>0</v>
      </c>
      <c r="M9" s="71">
        <v>67</v>
      </c>
      <c r="N9" s="71">
        <v>29489</v>
      </c>
      <c r="O9" s="72">
        <v>6496</v>
      </c>
      <c r="P9" s="71">
        <v>490</v>
      </c>
      <c r="Q9" s="71">
        <v>950</v>
      </c>
      <c r="R9" s="71">
        <v>2102</v>
      </c>
      <c r="S9" s="409">
        <v>0</v>
      </c>
      <c r="T9" s="615"/>
    </row>
    <row r="10" spans="1:20" s="2" customFormat="1" ht="11.25" customHeight="1" x14ac:dyDescent="0.2">
      <c r="A10" s="775"/>
      <c r="B10" s="484">
        <v>1</v>
      </c>
      <c r="C10" s="64">
        <v>0</v>
      </c>
      <c r="D10" s="64">
        <v>0</v>
      </c>
      <c r="E10" s="64">
        <v>0</v>
      </c>
      <c r="F10" s="64">
        <v>0</v>
      </c>
      <c r="G10" s="64">
        <v>0</v>
      </c>
      <c r="H10" s="285">
        <v>0</v>
      </c>
      <c r="I10" s="775"/>
      <c r="J10" s="487">
        <v>1</v>
      </c>
      <c r="K10" s="64">
        <v>0</v>
      </c>
      <c r="L10" s="64">
        <v>0</v>
      </c>
      <c r="M10" s="64">
        <v>1.6900000000000001E-3</v>
      </c>
      <c r="N10" s="64">
        <v>0.74478</v>
      </c>
      <c r="O10" s="64">
        <v>0.16406999999999999</v>
      </c>
      <c r="P10" s="64">
        <v>1.238E-2</v>
      </c>
      <c r="Q10" s="64">
        <v>2.3990000000000001E-2</v>
      </c>
      <c r="R10" s="64">
        <v>5.3089999999999998E-2</v>
      </c>
      <c r="S10" s="285">
        <v>0</v>
      </c>
      <c r="T10" s="531"/>
    </row>
    <row r="11" spans="1:20" s="55" customFormat="1" x14ac:dyDescent="0.2">
      <c r="A11" s="775" t="s">
        <v>64</v>
      </c>
      <c r="B11" s="485">
        <v>9436</v>
      </c>
      <c r="C11" s="71">
        <v>142</v>
      </c>
      <c r="D11" s="71">
        <v>29</v>
      </c>
      <c r="E11" s="71">
        <v>99</v>
      </c>
      <c r="F11" s="72">
        <v>0</v>
      </c>
      <c r="G11" s="71">
        <v>14</v>
      </c>
      <c r="H11" s="323">
        <v>0</v>
      </c>
      <c r="I11" s="775" t="s">
        <v>64</v>
      </c>
      <c r="J11" s="488">
        <v>9294</v>
      </c>
      <c r="K11" s="89">
        <v>4</v>
      </c>
      <c r="L11" s="71">
        <v>33</v>
      </c>
      <c r="M11" s="71">
        <v>392</v>
      </c>
      <c r="N11" s="71">
        <v>4796</v>
      </c>
      <c r="O11" s="72">
        <v>2340</v>
      </c>
      <c r="P11" s="71">
        <v>104</v>
      </c>
      <c r="Q11" s="71">
        <v>402</v>
      </c>
      <c r="R11" s="71">
        <v>1192</v>
      </c>
      <c r="S11" s="409">
        <v>31</v>
      </c>
      <c r="T11" s="615"/>
    </row>
    <row r="12" spans="1:20" s="2" customFormat="1" ht="11.25" customHeight="1" x14ac:dyDescent="0.2">
      <c r="A12" s="775"/>
      <c r="B12" s="484">
        <v>1</v>
      </c>
      <c r="C12" s="64">
        <v>1.5049999999999999E-2</v>
      </c>
      <c r="D12" s="64">
        <v>0.20422999999999999</v>
      </c>
      <c r="E12" s="64">
        <v>0.69718000000000002</v>
      </c>
      <c r="F12" s="64">
        <v>0</v>
      </c>
      <c r="G12" s="64">
        <v>9.8589999999999997E-2</v>
      </c>
      <c r="H12" s="285">
        <v>0</v>
      </c>
      <c r="I12" s="775"/>
      <c r="J12" s="487">
        <v>0.98494999999999999</v>
      </c>
      <c r="K12" s="64">
        <v>4.2999999999999999E-4</v>
      </c>
      <c r="L12" s="64">
        <v>3.5500000000000002E-3</v>
      </c>
      <c r="M12" s="64">
        <v>4.2180000000000002E-2</v>
      </c>
      <c r="N12" s="64">
        <v>0.51602999999999999</v>
      </c>
      <c r="O12" s="64">
        <v>0.25178</v>
      </c>
      <c r="P12" s="64">
        <v>1.119E-2</v>
      </c>
      <c r="Q12" s="64">
        <v>4.3249999999999997E-2</v>
      </c>
      <c r="R12" s="64">
        <v>0.12825</v>
      </c>
      <c r="S12" s="285">
        <v>3.3400000000000001E-3</v>
      </c>
      <c r="T12" s="531"/>
    </row>
    <row r="13" spans="1:20" s="55" customFormat="1" x14ac:dyDescent="0.2">
      <c r="A13" s="775" t="s">
        <v>65</v>
      </c>
      <c r="B13" s="485">
        <v>9655</v>
      </c>
      <c r="C13" s="71">
        <v>19</v>
      </c>
      <c r="D13" s="71">
        <v>9</v>
      </c>
      <c r="E13" s="71">
        <v>10</v>
      </c>
      <c r="F13" s="72">
        <v>0</v>
      </c>
      <c r="G13" s="71">
        <v>0</v>
      </c>
      <c r="H13" s="323">
        <v>0</v>
      </c>
      <c r="I13" s="775" t="s">
        <v>65</v>
      </c>
      <c r="J13" s="488">
        <v>9636</v>
      </c>
      <c r="K13" s="89">
        <v>0</v>
      </c>
      <c r="L13" s="71">
        <v>230</v>
      </c>
      <c r="M13" s="71">
        <v>626</v>
      </c>
      <c r="N13" s="71">
        <v>2224</v>
      </c>
      <c r="O13" s="72">
        <v>2713</v>
      </c>
      <c r="P13" s="71">
        <v>0</v>
      </c>
      <c r="Q13" s="71">
        <v>1244</v>
      </c>
      <c r="R13" s="71">
        <v>1072</v>
      </c>
      <c r="S13" s="409">
        <v>1527</v>
      </c>
      <c r="T13" s="615"/>
    </row>
    <row r="14" spans="1:20" s="2" customFormat="1" ht="11.25" customHeight="1" x14ac:dyDescent="0.2">
      <c r="A14" s="775"/>
      <c r="B14" s="484">
        <v>1</v>
      </c>
      <c r="C14" s="64">
        <v>1.97E-3</v>
      </c>
      <c r="D14" s="64">
        <v>0.47367999999999999</v>
      </c>
      <c r="E14" s="64">
        <v>0.52632000000000001</v>
      </c>
      <c r="F14" s="64">
        <v>0</v>
      </c>
      <c r="G14" s="64">
        <v>0</v>
      </c>
      <c r="H14" s="285">
        <v>0</v>
      </c>
      <c r="I14" s="775"/>
      <c r="J14" s="487">
        <v>0.99802999999999997</v>
      </c>
      <c r="K14" s="64">
        <v>0</v>
      </c>
      <c r="L14" s="64">
        <v>2.3869999999999999E-2</v>
      </c>
      <c r="M14" s="64">
        <v>6.4960000000000004E-2</v>
      </c>
      <c r="N14" s="64">
        <v>0.23080000000000001</v>
      </c>
      <c r="O14" s="64">
        <v>0.28155000000000002</v>
      </c>
      <c r="P14" s="64">
        <v>0</v>
      </c>
      <c r="Q14" s="64">
        <v>0.12909999999999999</v>
      </c>
      <c r="R14" s="64">
        <v>0.11125</v>
      </c>
      <c r="S14" s="285">
        <v>0.15847</v>
      </c>
      <c r="T14" s="531"/>
    </row>
    <row r="15" spans="1:20" s="55" customFormat="1" x14ac:dyDescent="0.2">
      <c r="A15" s="775" t="s">
        <v>66</v>
      </c>
      <c r="B15" s="485">
        <v>7685</v>
      </c>
      <c r="C15" s="71">
        <v>0</v>
      </c>
      <c r="D15" s="71">
        <v>0</v>
      </c>
      <c r="E15" s="71">
        <v>0</v>
      </c>
      <c r="F15" s="72">
        <v>0</v>
      </c>
      <c r="G15" s="71">
        <v>0</v>
      </c>
      <c r="H15" s="323">
        <v>0</v>
      </c>
      <c r="I15" s="775" t="s">
        <v>66</v>
      </c>
      <c r="J15" s="488">
        <v>7685</v>
      </c>
      <c r="K15" s="89">
        <v>0</v>
      </c>
      <c r="L15" s="71">
        <v>0</v>
      </c>
      <c r="M15" s="71">
        <v>310</v>
      </c>
      <c r="N15" s="71">
        <v>2267</v>
      </c>
      <c r="O15" s="72">
        <v>2353</v>
      </c>
      <c r="P15" s="71">
        <v>0</v>
      </c>
      <c r="Q15" s="71">
        <v>1212</v>
      </c>
      <c r="R15" s="71">
        <v>1419</v>
      </c>
      <c r="S15" s="409">
        <v>124</v>
      </c>
      <c r="T15" s="615"/>
    </row>
    <row r="16" spans="1:20" s="2" customFormat="1" ht="11.25" customHeight="1" x14ac:dyDescent="0.2">
      <c r="A16" s="775"/>
      <c r="B16" s="484">
        <v>1</v>
      </c>
      <c r="C16" s="64">
        <v>0</v>
      </c>
      <c r="D16" s="64">
        <v>0</v>
      </c>
      <c r="E16" s="64">
        <v>0</v>
      </c>
      <c r="F16" s="64">
        <v>0</v>
      </c>
      <c r="G16" s="64">
        <v>0</v>
      </c>
      <c r="H16" s="285">
        <v>0</v>
      </c>
      <c r="I16" s="775"/>
      <c r="J16" s="487">
        <v>1</v>
      </c>
      <c r="K16" s="64">
        <v>0</v>
      </c>
      <c r="L16" s="64">
        <v>0</v>
      </c>
      <c r="M16" s="64">
        <v>4.0340000000000001E-2</v>
      </c>
      <c r="N16" s="64">
        <v>0.29498999999999997</v>
      </c>
      <c r="O16" s="64">
        <v>0.30618000000000001</v>
      </c>
      <c r="P16" s="64">
        <v>0</v>
      </c>
      <c r="Q16" s="64">
        <v>0.15770999999999999</v>
      </c>
      <c r="R16" s="64">
        <v>0.18465000000000001</v>
      </c>
      <c r="S16" s="285">
        <v>1.6140000000000002E-2</v>
      </c>
      <c r="T16" s="531"/>
    </row>
    <row r="17" spans="1:20" s="55" customFormat="1" x14ac:dyDescent="0.2">
      <c r="A17" s="775" t="s">
        <v>67</v>
      </c>
      <c r="B17" s="485">
        <v>37894</v>
      </c>
      <c r="C17" s="71">
        <v>154</v>
      </c>
      <c r="D17" s="71">
        <v>95</v>
      </c>
      <c r="E17" s="71">
        <v>59</v>
      </c>
      <c r="F17" s="72">
        <v>0</v>
      </c>
      <c r="G17" s="71">
        <v>0</v>
      </c>
      <c r="H17" s="323">
        <v>0</v>
      </c>
      <c r="I17" s="775" t="s">
        <v>67</v>
      </c>
      <c r="J17" s="488">
        <v>37740</v>
      </c>
      <c r="K17" s="89">
        <v>10</v>
      </c>
      <c r="L17" s="71">
        <v>97</v>
      </c>
      <c r="M17" s="71">
        <v>655</v>
      </c>
      <c r="N17" s="71">
        <v>17864</v>
      </c>
      <c r="O17" s="72">
        <v>14267</v>
      </c>
      <c r="P17" s="71">
        <v>125</v>
      </c>
      <c r="Q17" s="71">
        <v>1903</v>
      </c>
      <c r="R17" s="71">
        <v>2393</v>
      </c>
      <c r="S17" s="409">
        <v>426</v>
      </c>
      <c r="T17" s="615"/>
    </row>
    <row r="18" spans="1:20" s="2" customFormat="1" ht="11.25" customHeight="1" x14ac:dyDescent="0.2">
      <c r="A18" s="775"/>
      <c r="B18" s="484">
        <v>1</v>
      </c>
      <c r="C18" s="64">
        <v>4.0600000000000002E-3</v>
      </c>
      <c r="D18" s="64">
        <v>0.61687999999999998</v>
      </c>
      <c r="E18" s="64">
        <v>0.38312000000000002</v>
      </c>
      <c r="F18" s="64">
        <v>0</v>
      </c>
      <c r="G18" s="64">
        <v>0</v>
      </c>
      <c r="H18" s="285">
        <v>0</v>
      </c>
      <c r="I18" s="775"/>
      <c r="J18" s="487">
        <v>0.99594000000000005</v>
      </c>
      <c r="K18" s="64">
        <v>2.5999999999999998E-4</v>
      </c>
      <c r="L18" s="64">
        <v>2.5699999999999998E-3</v>
      </c>
      <c r="M18" s="64">
        <v>1.736E-2</v>
      </c>
      <c r="N18" s="64">
        <v>0.47333999999999998</v>
      </c>
      <c r="O18" s="64">
        <v>0.37802999999999998</v>
      </c>
      <c r="P18" s="64">
        <v>3.31E-3</v>
      </c>
      <c r="Q18" s="64">
        <v>5.042E-2</v>
      </c>
      <c r="R18" s="64">
        <v>6.3409999999999994E-2</v>
      </c>
      <c r="S18" s="285">
        <v>1.129E-2</v>
      </c>
      <c r="T18" s="531"/>
    </row>
    <row r="19" spans="1:20" s="55" customFormat="1" ht="12.75" customHeight="1" x14ac:dyDescent="0.2">
      <c r="A19" s="775" t="s">
        <v>68</v>
      </c>
      <c r="B19" s="485">
        <v>4331</v>
      </c>
      <c r="C19" s="71">
        <v>209</v>
      </c>
      <c r="D19" s="71">
        <v>43</v>
      </c>
      <c r="E19" s="71">
        <v>166</v>
      </c>
      <c r="F19" s="72">
        <v>0</v>
      </c>
      <c r="G19" s="71">
        <v>0</v>
      </c>
      <c r="H19" s="323">
        <v>0</v>
      </c>
      <c r="I19" s="775" t="s">
        <v>68</v>
      </c>
      <c r="J19" s="488">
        <v>4122</v>
      </c>
      <c r="K19" s="89">
        <v>0</v>
      </c>
      <c r="L19" s="71">
        <v>1</v>
      </c>
      <c r="M19" s="71">
        <v>185</v>
      </c>
      <c r="N19" s="71">
        <v>1284</v>
      </c>
      <c r="O19" s="72">
        <v>2474</v>
      </c>
      <c r="P19" s="71">
        <v>0</v>
      </c>
      <c r="Q19" s="71">
        <v>0</v>
      </c>
      <c r="R19" s="71">
        <v>0</v>
      </c>
      <c r="S19" s="409">
        <v>178</v>
      </c>
      <c r="T19" s="615"/>
    </row>
    <row r="20" spans="1:20" s="2" customFormat="1" ht="11.25" customHeight="1" x14ac:dyDescent="0.2">
      <c r="A20" s="775"/>
      <c r="B20" s="484">
        <v>1</v>
      </c>
      <c r="C20" s="64">
        <v>4.8259999999999997E-2</v>
      </c>
      <c r="D20" s="64">
        <v>0.20574000000000001</v>
      </c>
      <c r="E20" s="64">
        <v>0.79425999999999997</v>
      </c>
      <c r="F20" s="64">
        <v>0</v>
      </c>
      <c r="G20" s="64">
        <v>0</v>
      </c>
      <c r="H20" s="285">
        <v>0</v>
      </c>
      <c r="I20" s="775"/>
      <c r="J20" s="487">
        <v>0.95174000000000003</v>
      </c>
      <c r="K20" s="64">
        <v>0</v>
      </c>
      <c r="L20" s="64">
        <v>2.4000000000000001E-4</v>
      </c>
      <c r="M20" s="64">
        <v>4.4880000000000003E-2</v>
      </c>
      <c r="N20" s="64">
        <v>0.3115</v>
      </c>
      <c r="O20" s="64">
        <v>0.60019</v>
      </c>
      <c r="P20" s="64">
        <v>0</v>
      </c>
      <c r="Q20" s="64">
        <v>0</v>
      </c>
      <c r="R20" s="64">
        <v>0</v>
      </c>
      <c r="S20" s="285">
        <v>4.3180000000000003E-2</v>
      </c>
      <c r="T20" s="531"/>
    </row>
    <row r="21" spans="1:20" s="55" customFormat="1" x14ac:dyDescent="0.2">
      <c r="A21" s="775" t="s">
        <v>69</v>
      </c>
      <c r="B21" s="485">
        <v>63038</v>
      </c>
      <c r="C21" s="71">
        <v>1242</v>
      </c>
      <c r="D21" s="71">
        <v>517</v>
      </c>
      <c r="E21" s="71">
        <v>721</v>
      </c>
      <c r="F21" s="72">
        <v>0</v>
      </c>
      <c r="G21" s="71">
        <v>4</v>
      </c>
      <c r="H21" s="323">
        <v>0</v>
      </c>
      <c r="I21" s="775" t="s">
        <v>69</v>
      </c>
      <c r="J21" s="488">
        <v>61796</v>
      </c>
      <c r="K21" s="89">
        <v>326</v>
      </c>
      <c r="L21" s="71">
        <v>695</v>
      </c>
      <c r="M21" s="71">
        <v>7313</v>
      </c>
      <c r="N21" s="71">
        <v>15489</v>
      </c>
      <c r="O21" s="72">
        <v>22207</v>
      </c>
      <c r="P21" s="71">
        <v>753</v>
      </c>
      <c r="Q21" s="71">
        <v>4750</v>
      </c>
      <c r="R21" s="71">
        <v>9779</v>
      </c>
      <c r="S21" s="409">
        <v>484</v>
      </c>
      <c r="T21" s="615"/>
    </row>
    <row r="22" spans="1:20" s="2" customFormat="1" ht="11.25" customHeight="1" x14ac:dyDescent="0.2">
      <c r="A22" s="775"/>
      <c r="B22" s="484">
        <v>1</v>
      </c>
      <c r="C22" s="64">
        <v>1.9699999999999999E-2</v>
      </c>
      <c r="D22" s="64">
        <v>0.41626000000000002</v>
      </c>
      <c r="E22" s="64">
        <v>0.58052000000000004</v>
      </c>
      <c r="F22" s="64">
        <v>0</v>
      </c>
      <c r="G22" s="64">
        <v>3.2200000000000002E-3</v>
      </c>
      <c r="H22" s="285">
        <v>0</v>
      </c>
      <c r="I22" s="775"/>
      <c r="J22" s="487">
        <v>0.98029999999999995</v>
      </c>
      <c r="K22" s="64">
        <v>5.28E-3</v>
      </c>
      <c r="L22" s="64">
        <v>1.125E-2</v>
      </c>
      <c r="M22" s="64">
        <v>0.11834</v>
      </c>
      <c r="N22" s="64">
        <v>0.25064999999999998</v>
      </c>
      <c r="O22" s="64">
        <v>0.35936000000000001</v>
      </c>
      <c r="P22" s="64">
        <v>1.2189999999999999E-2</v>
      </c>
      <c r="Q22" s="64">
        <v>7.6869999999999994E-2</v>
      </c>
      <c r="R22" s="64">
        <v>0.15825</v>
      </c>
      <c r="S22" s="285">
        <v>7.8300000000000002E-3</v>
      </c>
      <c r="T22" s="531"/>
    </row>
    <row r="23" spans="1:20" s="55" customFormat="1" ht="12.75" customHeight="1" x14ac:dyDescent="0.2">
      <c r="A23" s="775" t="s">
        <v>70</v>
      </c>
      <c r="B23" s="485">
        <v>99182</v>
      </c>
      <c r="C23" s="71">
        <v>2243</v>
      </c>
      <c r="D23" s="71">
        <v>1375</v>
      </c>
      <c r="E23" s="71">
        <v>860</v>
      </c>
      <c r="F23" s="72">
        <v>8</v>
      </c>
      <c r="G23" s="71">
        <v>0</v>
      </c>
      <c r="H23" s="323">
        <v>0</v>
      </c>
      <c r="I23" s="775" t="s">
        <v>70</v>
      </c>
      <c r="J23" s="488">
        <v>96939</v>
      </c>
      <c r="K23" s="89">
        <v>39</v>
      </c>
      <c r="L23" s="71">
        <v>784</v>
      </c>
      <c r="M23" s="71">
        <v>6128</v>
      </c>
      <c r="N23" s="71">
        <v>31254</v>
      </c>
      <c r="O23" s="72">
        <v>40042</v>
      </c>
      <c r="P23" s="71">
        <v>855</v>
      </c>
      <c r="Q23" s="71">
        <v>7846</v>
      </c>
      <c r="R23" s="71">
        <v>8247</v>
      </c>
      <c r="S23" s="409">
        <v>1744</v>
      </c>
      <c r="T23" s="615"/>
    </row>
    <row r="24" spans="1:20" s="2" customFormat="1" ht="11.25" customHeight="1" x14ac:dyDescent="0.2">
      <c r="A24" s="775"/>
      <c r="B24" s="484">
        <v>1</v>
      </c>
      <c r="C24" s="64">
        <v>2.2610000000000002E-2</v>
      </c>
      <c r="D24" s="64">
        <v>0.61302000000000001</v>
      </c>
      <c r="E24" s="64">
        <v>0.38341999999999998</v>
      </c>
      <c r="F24" s="64">
        <v>3.5699999999999998E-3</v>
      </c>
      <c r="G24" s="64">
        <v>0</v>
      </c>
      <c r="H24" s="285">
        <v>0</v>
      </c>
      <c r="I24" s="775"/>
      <c r="J24" s="487">
        <v>0.97738999999999998</v>
      </c>
      <c r="K24" s="64">
        <v>4.0000000000000002E-4</v>
      </c>
      <c r="L24" s="64">
        <v>8.09E-3</v>
      </c>
      <c r="M24" s="64">
        <v>6.3219999999999998E-2</v>
      </c>
      <c r="N24" s="64">
        <v>0.32240999999999997</v>
      </c>
      <c r="O24" s="64">
        <v>0.41305999999999998</v>
      </c>
      <c r="P24" s="64">
        <v>8.8199999999999997E-3</v>
      </c>
      <c r="Q24" s="64">
        <v>8.0939999999999998E-2</v>
      </c>
      <c r="R24" s="64">
        <v>8.5070000000000007E-2</v>
      </c>
      <c r="S24" s="285">
        <v>1.7989999999999999E-2</v>
      </c>
      <c r="T24" s="531"/>
    </row>
    <row r="25" spans="1:20" s="55" customFormat="1" x14ac:dyDescent="0.2">
      <c r="A25" s="775" t="s">
        <v>71</v>
      </c>
      <c r="B25" s="485">
        <v>24604</v>
      </c>
      <c r="C25" s="71">
        <v>220</v>
      </c>
      <c r="D25" s="71">
        <v>154</v>
      </c>
      <c r="E25" s="71">
        <v>66</v>
      </c>
      <c r="F25" s="72">
        <v>0</v>
      </c>
      <c r="G25" s="71">
        <v>0</v>
      </c>
      <c r="H25" s="323">
        <v>0</v>
      </c>
      <c r="I25" s="775" t="s">
        <v>71</v>
      </c>
      <c r="J25" s="488">
        <v>24384</v>
      </c>
      <c r="K25" s="89">
        <v>11</v>
      </c>
      <c r="L25" s="71">
        <v>382</v>
      </c>
      <c r="M25" s="71">
        <v>1066</v>
      </c>
      <c r="N25" s="71">
        <v>8387</v>
      </c>
      <c r="O25" s="72">
        <v>8081</v>
      </c>
      <c r="P25" s="71">
        <v>318</v>
      </c>
      <c r="Q25" s="71">
        <v>3284</v>
      </c>
      <c r="R25" s="71">
        <v>2619</v>
      </c>
      <c r="S25" s="409">
        <v>236</v>
      </c>
      <c r="T25" s="615"/>
    </row>
    <row r="26" spans="1:20" s="2" customFormat="1" ht="11.25" customHeight="1" x14ac:dyDescent="0.2">
      <c r="A26" s="775"/>
      <c r="B26" s="484">
        <v>1</v>
      </c>
      <c r="C26" s="64">
        <v>8.94E-3</v>
      </c>
      <c r="D26" s="64">
        <v>0.7</v>
      </c>
      <c r="E26" s="64">
        <v>0.3</v>
      </c>
      <c r="F26" s="64">
        <v>0</v>
      </c>
      <c r="G26" s="64">
        <v>0</v>
      </c>
      <c r="H26" s="285">
        <v>0</v>
      </c>
      <c r="I26" s="775"/>
      <c r="J26" s="487">
        <v>0.99106000000000005</v>
      </c>
      <c r="K26" s="64">
        <v>4.4999999999999999E-4</v>
      </c>
      <c r="L26" s="64">
        <v>1.567E-2</v>
      </c>
      <c r="M26" s="64">
        <v>4.3720000000000002E-2</v>
      </c>
      <c r="N26" s="64">
        <v>0.34395999999999999</v>
      </c>
      <c r="O26" s="64">
        <v>0.33140999999999998</v>
      </c>
      <c r="P26" s="64">
        <v>1.304E-2</v>
      </c>
      <c r="Q26" s="64">
        <v>0.13467999999999999</v>
      </c>
      <c r="R26" s="64">
        <v>0.10741000000000001</v>
      </c>
      <c r="S26" s="285">
        <v>9.6799999999999994E-3</v>
      </c>
      <c r="T26" s="531"/>
    </row>
    <row r="27" spans="1:20" s="55" customFormat="1" x14ac:dyDescent="0.2">
      <c r="A27" s="775" t="s">
        <v>72</v>
      </c>
      <c r="B27" s="485">
        <v>7549</v>
      </c>
      <c r="C27" s="71">
        <v>50</v>
      </c>
      <c r="D27" s="71">
        <v>27</v>
      </c>
      <c r="E27" s="71">
        <v>23</v>
      </c>
      <c r="F27" s="72">
        <v>0</v>
      </c>
      <c r="G27" s="71">
        <v>0</v>
      </c>
      <c r="H27" s="323">
        <v>0</v>
      </c>
      <c r="I27" s="775" t="s">
        <v>72</v>
      </c>
      <c r="J27" s="488">
        <v>7499</v>
      </c>
      <c r="K27" s="89">
        <v>0</v>
      </c>
      <c r="L27" s="71">
        <v>16</v>
      </c>
      <c r="M27" s="71">
        <v>51</v>
      </c>
      <c r="N27" s="71">
        <v>2218</v>
      </c>
      <c r="O27" s="72">
        <v>1120</v>
      </c>
      <c r="P27" s="71">
        <v>195</v>
      </c>
      <c r="Q27" s="71">
        <v>2755</v>
      </c>
      <c r="R27" s="71">
        <v>1093</v>
      </c>
      <c r="S27" s="409">
        <v>51</v>
      </c>
      <c r="T27" s="615"/>
    </row>
    <row r="28" spans="1:20" s="2" customFormat="1" ht="11.25" customHeight="1" x14ac:dyDescent="0.2">
      <c r="A28" s="775"/>
      <c r="B28" s="484">
        <v>1</v>
      </c>
      <c r="C28" s="64">
        <v>6.62E-3</v>
      </c>
      <c r="D28" s="64">
        <v>0.54</v>
      </c>
      <c r="E28" s="64">
        <v>0.46</v>
      </c>
      <c r="F28" s="64">
        <v>0</v>
      </c>
      <c r="G28" s="64">
        <v>0</v>
      </c>
      <c r="H28" s="285">
        <v>0</v>
      </c>
      <c r="I28" s="775"/>
      <c r="J28" s="487">
        <v>0.99338000000000004</v>
      </c>
      <c r="K28" s="64">
        <v>0</v>
      </c>
      <c r="L28" s="64">
        <v>2.1299999999999999E-3</v>
      </c>
      <c r="M28" s="64">
        <v>6.7999999999999996E-3</v>
      </c>
      <c r="N28" s="64">
        <v>0.29576999999999998</v>
      </c>
      <c r="O28" s="64">
        <v>0.14935000000000001</v>
      </c>
      <c r="P28" s="64">
        <v>2.5999999999999999E-2</v>
      </c>
      <c r="Q28" s="64">
        <v>0.36737999999999998</v>
      </c>
      <c r="R28" s="64">
        <v>0.14574999999999999</v>
      </c>
      <c r="S28" s="285">
        <v>6.7999999999999996E-3</v>
      </c>
      <c r="T28" s="531"/>
    </row>
    <row r="29" spans="1:20" s="55" customFormat="1" x14ac:dyDescent="0.2">
      <c r="A29" s="775" t="s">
        <v>73</v>
      </c>
      <c r="B29" s="485">
        <v>14607</v>
      </c>
      <c r="C29" s="71">
        <v>0</v>
      </c>
      <c r="D29" s="71">
        <v>0</v>
      </c>
      <c r="E29" s="71">
        <v>0</v>
      </c>
      <c r="F29" s="72">
        <v>0</v>
      </c>
      <c r="G29" s="71">
        <v>0</v>
      </c>
      <c r="H29" s="323">
        <v>0</v>
      </c>
      <c r="I29" s="775" t="s">
        <v>73</v>
      </c>
      <c r="J29" s="488">
        <v>14607</v>
      </c>
      <c r="K29" s="89">
        <v>0</v>
      </c>
      <c r="L29" s="71">
        <v>4</v>
      </c>
      <c r="M29" s="71">
        <v>1757</v>
      </c>
      <c r="N29" s="71">
        <v>3541</v>
      </c>
      <c r="O29" s="72">
        <v>5699</v>
      </c>
      <c r="P29" s="71">
        <v>67</v>
      </c>
      <c r="Q29" s="71">
        <v>1045</v>
      </c>
      <c r="R29" s="71">
        <v>2484</v>
      </c>
      <c r="S29" s="409">
        <v>10</v>
      </c>
      <c r="T29" s="615"/>
    </row>
    <row r="30" spans="1:20" s="2" customFormat="1" ht="11.25" customHeight="1" x14ac:dyDescent="0.2">
      <c r="A30" s="775"/>
      <c r="B30" s="484">
        <v>1</v>
      </c>
      <c r="C30" s="64">
        <v>0</v>
      </c>
      <c r="D30" s="64">
        <v>0</v>
      </c>
      <c r="E30" s="64">
        <v>0</v>
      </c>
      <c r="F30" s="64">
        <v>0</v>
      </c>
      <c r="G30" s="64">
        <v>0</v>
      </c>
      <c r="H30" s="285">
        <v>0</v>
      </c>
      <c r="I30" s="775"/>
      <c r="J30" s="487">
        <v>1</v>
      </c>
      <c r="K30" s="64">
        <v>0</v>
      </c>
      <c r="L30" s="64">
        <v>2.7E-4</v>
      </c>
      <c r="M30" s="64">
        <v>0.12028</v>
      </c>
      <c r="N30" s="64">
        <v>0.24242</v>
      </c>
      <c r="O30" s="64">
        <v>0.39016000000000001</v>
      </c>
      <c r="P30" s="64">
        <v>4.5900000000000003E-3</v>
      </c>
      <c r="Q30" s="64">
        <v>7.1540000000000006E-2</v>
      </c>
      <c r="R30" s="64">
        <v>0.17005999999999999</v>
      </c>
      <c r="S30" s="285">
        <v>6.8000000000000005E-4</v>
      </c>
      <c r="T30" s="531"/>
    </row>
    <row r="31" spans="1:20" s="55" customFormat="1" x14ac:dyDescent="0.2">
      <c r="A31" s="775" t="s">
        <v>74</v>
      </c>
      <c r="B31" s="485">
        <v>6308</v>
      </c>
      <c r="C31" s="71">
        <v>0</v>
      </c>
      <c r="D31" s="71">
        <v>0</v>
      </c>
      <c r="E31" s="71">
        <v>0</v>
      </c>
      <c r="F31" s="72">
        <v>0</v>
      </c>
      <c r="G31" s="71">
        <v>0</v>
      </c>
      <c r="H31" s="323">
        <v>0</v>
      </c>
      <c r="I31" s="775" t="s">
        <v>74</v>
      </c>
      <c r="J31" s="488">
        <v>6308</v>
      </c>
      <c r="K31" s="89">
        <v>13</v>
      </c>
      <c r="L31" s="71">
        <v>1</v>
      </c>
      <c r="M31" s="71">
        <v>793</v>
      </c>
      <c r="N31" s="71">
        <v>1829</v>
      </c>
      <c r="O31" s="72">
        <v>2699</v>
      </c>
      <c r="P31" s="71">
        <v>5</v>
      </c>
      <c r="Q31" s="71">
        <v>414</v>
      </c>
      <c r="R31" s="71">
        <v>543</v>
      </c>
      <c r="S31" s="409">
        <v>11</v>
      </c>
      <c r="T31" s="615"/>
    </row>
    <row r="32" spans="1:20" s="2" customFormat="1" ht="11.25" customHeight="1" x14ac:dyDescent="0.2">
      <c r="A32" s="775"/>
      <c r="B32" s="484">
        <v>1</v>
      </c>
      <c r="C32" s="64">
        <v>0</v>
      </c>
      <c r="D32" s="64">
        <v>0</v>
      </c>
      <c r="E32" s="64">
        <v>0</v>
      </c>
      <c r="F32" s="64">
        <v>0</v>
      </c>
      <c r="G32" s="64">
        <v>0</v>
      </c>
      <c r="H32" s="285">
        <v>0</v>
      </c>
      <c r="I32" s="775"/>
      <c r="J32" s="487">
        <v>1</v>
      </c>
      <c r="K32" s="64">
        <v>2.0600000000000002E-3</v>
      </c>
      <c r="L32" s="64">
        <v>1.6000000000000001E-4</v>
      </c>
      <c r="M32" s="64">
        <v>0.12570999999999999</v>
      </c>
      <c r="N32" s="64">
        <v>0.28994999999999999</v>
      </c>
      <c r="O32" s="64">
        <v>0.42786999999999997</v>
      </c>
      <c r="P32" s="64">
        <v>7.9000000000000001E-4</v>
      </c>
      <c r="Q32" s="64">
        <v>6.5629999999999994E-2</v>
      </c>
      <c r="R32" s="64">
        <v>8.6080000000000004E-2</v>
      </c>
      <c r="S32" s="285">
        <v>1.74E-3</v>
      </c>
      <c r="T32" s="531"/>
    </row>
    <row r="33" spans="1:20" s="55" customFormat="1" ht="12.75" customHeight="1" x14ac:dyDescent="0.2">
      <c r="A33" s="775" t="s">
        <v>75</v>
      </c>
      <c r="B33" s="485">
        <v>17423</v>
      </c>
      <c r="C33" s="71">
        <v>189</v>
      </c>
      <c r="D33" s="71">
        <v>103</v>
      </c>
      <c r="E33" s="71">
        <v>86</v>
      </c>
      <c r="F33" s="72">
        <v>0</v>
      </c>
      <c r="G33" s="71">
        <v>0</v>
      </c>
      <c r="H33" s="323">
        <v>0</v>
      </c>
      <c r="I33" s="775" t="s">
        <v>75</v>
      </c>
      <c r="J33" s="488">
        <v>17234</v>
      </c>
      <c r="K33" s="89">
        <v>67</v>
      </c>
      <c r="L33" s="71">
        <v>58</v>
      </c>
      <c r="M33" s="71">
        <v>646</v>
      </c>
      <c r="N33" s="71">
        <v>3903</v>
      </c>
      <c r="O33" s="72">
        <v>7295</v>
      </c>
      <c r="P33" s="71">
        <v>85</v>
      </c>
      <c r="Q33" s="71">
        <v>1735</v>
      </c>
      <c r="R33" s="71">
        <v>3257</v>
      </c>
      <c r="S33" s="409">
        <v>188</v>
      </c>
      <c r="T33" s="615"/>
    </row>
    <row r="34" spans="1:20" s="2" customFormat="1" ht="11.25" customHeight="1" x14ac:dyDescent="0.2">
      <c r="A34" s="775"/>
      <c r="B34" s="484">
        <v>1</v>
      </c>
      <c r="C34" s="64">
        <v>1.085E-2</v>
      </c>
      <c r="D34" s="64">
        <v>0.54496999999999995</v>
      </c>
      <c r="E34" s="64">
        <v>0.45502999999999999</v>
      </c>
      <c r="F34" s="64">
        <v>0</v>
      </c>
      <c r="G34" s="64">
        <v>0</v>
      </c>
      <c r="H34" s="285">
        <v>0</v>
      </c>
      <c r="I34" s="775"/>
      <c r="J34" s="487">
        <v>0.98914999999999997</v>
      </c>
      <c r="K34" s="64">
        <v>3.8899999999999998E-3</v>
      </c>
      <c r="L34" s="64">
        <v>3.3700000000000002E-3</v>
      </c>
      <c r="M34" s="64">
        <v>3.7479999999999999E-2</v>
      </c>
      <c r="N34" s="64">
        <v>0.22647</v>
      </c>
      <c r="O34" s="64">
        <v>0.42329</v>
      </c>
      <c r="P34" s="64">
        <v>4.9300000000000004E-3</v>
      </c>
      <c r="Q34" s="64">
        <v>0.10067</v>
      </c>
      <c r="R34" s="64">
        <v>0.18898999999999999</v>
      </c>
      <c r="S34" s="285">
        <v>1.091E-2</v>
      </c>
      <c r="T34" s="531"/>
    </row>
    <row r="35" spans="1:20" s="55" customFormat="1" x14ac:dyDescent="0.2">
      <c r="A35" s="763" t="s">
        <v>76</v>
      </c>
      <c r="B35" s="485">
        <v>7192</v>
      </c>
      <c r="C35" s="71">
        <v>129</v>
      </c>
      <c r="D35" s="71">
        <v>15</v>
      </c>
      <c r="E35" s="71">
        <v>84</v>
      </c>
      <c r="F35" s="72">
        <v>0</v>
      </c>
      <c r="G35" s="71">
        <v>30</v>
      </c>
      <c r="H35" s="323">
        <v>0</v>
      </c>
      <c r="I35" s="763" t="s">
        <v>76</v>
      </c>
      <c r="J35" s="488">
        <v>7063</v>
      </c>
      <c r="K35" s="89">
        <v>39</v>
      </c>
      <c r="L35" s="71">
        <v>7</v>
      </c>
      <c r="M35" s="71">
        <v>620</v>
      </c>
      <c r="N35" s="71">
        <v>1513</v>
      </c>
      <c r="O35" s="72">
        <v>2647</v>
      </c>
      <c r="P35" s="71">
        <v>51</v>
      </c>
      <c r="Q35" s="71">
        <v>834</v>
      </c>
      <c r="R35" s="71">
        <v>1342</v>
      </c>
      <c r="S35" s="409">
        <v>10</v>
      </c>
      <c r="T35" s="615"/>
    </row>
    <row r="36" spans="1:20" s="2" customFormat="1" ht="11.25" customHeight="1" x14ac:dyDescent="0.2">
      <c r="A36" s="764"/>
      <c r="B36" s="486">
        <v>1</v>
      </c>
      <c r="C36" s="292">
        <v>1.7940000000000001E-2</v>
      </c>
      <c r="D36" s="292">
        <v>0.11627999999999999</v>
      </c>
      <c r="E36" s="292">
        <v>0.65115999999999996</v>
      </c>
      <c r="F36" s="292">
        <v>0</v>
      </c>
      <c r="G36" s="292">
        <v>0.23255999999999999</v>
      </c>
      <c r="H36" s="294">
        <v>0</v>
      </c>
      <c r="I36" s="764"/>
      <c r="J36" s="489">
        <v>0.98206000000000004</v>
      </c>
      <c r="K36" s="292">
        <v>5.5199999999999997E-3</v>
      </c>
      <c r="L36" s="292">
        <v>9.8999999999999999E-4</v>
      </c>
      <c r="M36" s="292">
        <v>8.7779999999999997E-2</v>
      </c>
      <c r="N36" s="292">
        <v>0.21421000000000001</v>
      </c>
      <c r="O36" s="292">
        <v>0.37476999999999999</v>
      </c>
      <c r="P36" s="292">
        <v>7.2199999999999999E-3</v>
      </c>
      <c r="Q36" s="292">
        <v>0.11808</v>
      </c>
      <c r="R36" s="292">
        <v>0.19</v>
      </c>
      <c r="S36" s="294">
        <v>1.42E-3</v>
      </c>
      <c r="T36" s="531"/>
    </row>
    <row r="37" spans="1:20" s="55" customFormat="1" ht="12.75" customHeight="1" x14ac:dyDescent="0.2">
      <c r="A37" s="758" t="s">
        <v>85</v>
      </c>
      <c r="B37" s="318">
        <v>521212</v>
      </c>
      <c r="C37" s="320">
        <v>5270</v>
      </c>
      <c r="D37" s="320">
        <v>2814</v>
      </c>
      <c r="E37" s="320">
        <v>2222</v>
      </c>
      <c r="F37" s="321">
        <v>69</v>
      </c>
      <c r="G37" s="320">
        <v>165</v>
      </c>
      <c r="H37" s="324">
        <v>0</v>
      </c>
      <c r="I37" s="758" t="s">
        <v>85</v>
      </c>
      <c r="J37" s="325">
        <v>515942</v>
      </c>
      <c r="K37" s="319">
        <v>707</v>
      </c>
      <c r="L37" s="320">
        <v>2985</v>
      </c>
      <c r="M37" s="320">
        <v>30296</v>
      </c>
      <c r="N37" s="320">
        <v>195972</v>
      </c>
      <c r="O37" s="321">
        <v>175626</v>
      </c>
      <c r="P37" s="320">
        <v>3742</v>
      </c>
      <c r="Q37" s="320">
        <v>45673</v>
      </c>
      <c r="R37" s="320">
        <v>53395</v>
      </c>
      <c r="S37" s="410">
        <v>7546</v>
      </c>
      <c r="T37" s="615"/>
    </row>
    <row r="38" spans="1:20" s="2" customFormat="1" ht="12" customHeight="1" thickBot="1" x14ac:dyDescent="0.25">
      <c r="A38" s="759"/>
      <c r="B38" s="331">
        <v>1</v>
      </c>
      <c r="C38" s="312">
        <v>1.0109999999999999E-2</v>
      </c>
      <c r="D38" s="312">
        <v>0.53396999999999994</v>
      </c>
      <c r="E38" s="312">
        <v>0.42163</v>
      </c>
      <c r="F38" s="312">
        <v>1.3089999999999999E-2</v>
      </c>
      <c r="G38" s="312">
        <v>3.1309999999999998E-2</v>
      </c>
      <c r="H38" s="314">
        <v>0</v>
      </c>
      <c r="I38" s="759"/>
      <c r="J38" s="334">
        <v>0.98989000000000005</v>
      </c>
      <c r="K38" s="481">
        <v>1.3699999999999999E-3</v>
      </c>
      <c r="L38" s="481">
        <v>5.79E-3</v>
      </c>
      <c r="M38" s="481">
        <v>5.8720000000000001E-2</v>
      </c>
      <c r="N38" s="481">
        <v>0.37983</v>
      </c>
      <c r="O38" s="481">
        <v>0.34039999999999998</v>
      </c>
      <c r="P38" s="481">
        <v>7.2500000000000004E-3</v>
      </c>
      <c r="Q38" s="481">
        <v>8.8520000000000001E-2</v>
      </c>
      <c r="R38" s="481">
        <v>0.10349</v>
      </c>
      <c r="S38" s="482">
        <v>1.4630000000000001E-2</v>
      </c>
      <c r="T38" s="531"/>
    </row>
    <row r="39" spans="1:20" s="532" customFormat="1" x14ac:dyDescent="0.2"/>
    <row r="40" spans="1:20" s="534" customFormat="1" ht="11.25" x14ac:dyDescent="0.2">
      <c r="A40" s="534" t="str">
        <f>"Anmerkungen. Datengrundlage: Volkshochschul-Statistik "&amp;Hilfswerte!B1&amp;"; Basis: "&amp;Tabelle1!$C$36&amp;" vhs."</f>
        <v>Anmerkungen. Datengrundlage: Volkshochschul-Statistik 2024; Basis: 821 vhs.</v>
      </c>
      <c r="I40" s="534" t="str">
        <f>"Anmerkungen. Datengrundlage: Volkshochschul-Statistik "&amp;Hilfswerte!B1&amp;"; Basis: "&amp;Tabelle1!$C$36&amp;" vhs."</f>
        <v>Anmerkungen. Datengrundlage: Volkshochschul-Statistik 2024; Basis: 821 vhs.</v>
      </c>
    </row>
    <row r="41" spans="1:20" s="532" customFormat="1" x14ac:dyDescent="0.2"/>
    <row r="42" spans="1:20" s="532" customFormat="1" x14ac:dyDescent="0.2">
      <c r="A42" s="534" t="str">
        <f>Tabelle1!$A$41</f>
        <v>Datengrundlage: Deutsches Institut für Erwachsenenbildung DIE (2025). „Basisdaten Volkshochschul-Statistik (seit 2018)“</v>
      </c>
      <c r="B42" s="536"/>
      <c r="C42" s="536"/>
      <c r="D42" s="536"/>
      <c r="E42" s="536"/>
      <c r="F42" s="536"/>
      <c r="G42" s="536"/>
      <c r="H42" s="536"/>
      <c r="I42" s="534" t="str">
        <f>Tabelle1!$A$41</f>
        <v>Datengrundlage: Deutsches Institut für Erwachsenenbildung DIE (2025). „Basisdaten Volkshochschul-Statistik (seit 2018)“</v>
      </c>
      <c r="J42" s="536"/>
      <c r="K42" s="536"/>
      <c r="L42" s="536"/>
      <c r="M42" s="536"/>
      <c r="N42" s="536"/>
      <c r="O42" s="536"/>
      <c r="P42" s="536"/>
    </row>
    <row r="43" spans="1:20" s="532" customFormat="1" x14ac:dyDescent="0.2">
      <c r="A43" s="534" t="str">
        <f>Tabelle1!$A$42</f>
        <v xml:space="preserve">(ZA6276; Version 2.0.0) [Data set]. GESIS, Köln. </v>
      </c>
      <c r="D43" s="762" t="s">
        <v>473</v>
      </c>
      <c r="E43" s="762"/>
      <c r="F43" s="762"/>
      <c r="I43" s="534" t="str">
        <f>Tabelle1!$A$42</f>
        <v xml:space="preserve">(ZA6276; Version 2.0.0) [Data set]. GESIS, Köln. </v>
      </c>
      <c r="L43" s="762" t="s">
        <v>473</v>
      </c>
      <c r="M43" s="762"/>
      <c r="N43" s="762"/>
    </row>
    <row r="44" spans="1:20" s="532" customFormat="1" x14ac:dyDescent="0.2">
      <c r="A44" s="536"/>
      <c r="B44" s="536"/>
      <c r="C44" s="536"/>
      <c r="D44" s="536"/>
      <c r="E44" s="536"/>
      <c r="F44" s="536"/>
      <c r="G44" s="536"/>
      <c r="H44" s="536"/>
      <c r="I44" s="536"/>
      <c r="J44" s="536"/>
      <c r="K44" s="536"/>
      <c r="L44" s="536"/>
      <c r="M44" s="536"/>
      <c r="N44" s="536"/>
      <c r="O44" s="536"/>
      <c r="P44" s="536"/>
    </row>
    <row r="45" spans="1:20" s="532" customFormat="1" x14ac:dyDescent="0.2">
      <c r="A45" s="666" t="str">
        <f>Tabelle1!$A$44</f>
        <v>Die Tabellen stehen unter der Lizenz CC BY-SA DEED 4.0.</v>
      </c>
      <c r="B45" s="536"/>
      <c r="C45" s="536"/>
      <c r="D45" s="536"/>
      <c r="E45" s="536"/>
      <c r="F45" s="536"/>
      <c r="G45" s="536"/>
      <c r="H45" s="536"/>
      <c r="I45" s="666" t="str">
        <f>Tabelle1!$A$44</f>
        <v>Die Tabellen stehen unter der Lizenz CC BY-SA DEED 4.0.</v>
      </c>
      <c r="J45" s="536"/>
      <c r="K45" s="536"/>
      <c r="L45" s="536"/>
      <c r="M45" s="536"/>
      <c r="N45" s="536"/>
      <c r="O45" s="536"/>
      <c r="P45" s="536"/>
    </row>
  </sheetData>
  <mergeCells count="47">
    <mergeCell ref="D43:F43"/>
    <mergeCell ref="L43:N43"/>
    <mergeCell ref="A9:A10"/>
    <mergeCell ref="I9:I10"/>
    <mergeCell ref="J3:J4"/>
    <mergeCell ref="A1:H1"/>
    <mergeCell ref="I1:S1"/>
    <mergeCell ref="A2:A4"/>
    <mergeCell ref="B2:B4"/>
    <mergeCell ref="I2:I4"/>
    <mergeCell ref="K3:S3"/>
    <mergeCell ref="D3:H3"/>
    <mergeCell ref="C2:H2"/>
    <mergeCell ref="C3:C4"/>
    <mergeCell ref="J2:S2"/>
    <mergeCell ref="A5:A6"/>
    <mergeCell ref="I5:I6"/>
    <mergeCell ref="A7:A8"/>
    <mergeCell ref="I7:I8"/>
    <mergeCell ref="A11:A12"/>
    <mergeCell ref="I11:I12"/>
    <mergeCell ref="A13:A14"/>
    <mergeCell ref="I13:I14"/>
    <mergeCell ref="A15:A16"/>
    <mergeCell ref="I15:I16"/>
    <mergeCell ref="A17:A18"/>
    <mergeCell ref="I17:I18"/>
    <mergeCell ref="A19:A20"/>
    <mergeCell ref="I19:I20"/>
    <mergeCell ref="A21:A22"/>
    <mergeCell ref="I21:I22"/>
    <mergeCell ref="A23:A24"/>
    <mergeCell ref="I23:I24"/>
    <mergeCell ref="A25:A26"/>
    <mergeCell ref="I25:I26"/>
    <mergeCell ref="A27:A28"/>
    <mergeCell ref="I27:I28"/>
    <mergeCell ref="A35:A36"/>
    <mergeCell ref="I35:I36"/>
    <mergeCell ref="A37:A38"/>
    <mergeCell ref="I37:I38"/>
    <mergeCell ref="A29:A30"/>
    <mergeCell ref="I29:I30"/>
    <mergeCell ref="A31:A32"/>
    <mergeCell ref="I31:I32"/>
    <mergeCell ref="A33:A34"/>
    <mergeCell ref="I33:I34"/>
  </mergeCells>
  <conditionalFormatting sqref="A6 A8 A10 A12 A14 A16 A18 A20 A22 A24 A26 A28 A30 A32 A34 A36">
    <cfRule type="cellIs" dxfId="259" priority="289" stopIfTrue="1" operator="equal">
      <formula>1</formula>
    </cfRule>
    <cfRule type="cellIs" dxfId="258" priority="290" stopIfTrue="1" operator="lessThan">
      <formula>0.0005</formula>
    </cfRule>
  </conditionalFormatting>
  <conditionalFormatting sqref="A38 I38">
    <cfRule type="cellIs" dxfId="257" priority="292" stopIfTrue="1" operator="equal">
      <formula>1</formula>
    </cfRule>
    <cfRule type="cellIs" dxfId="256" priority="293" stopIfTrue="1" operator="lessThan">
      <formula>0.0005</formula>
    </cfRule>
  </conditionalFormatting>
  <conditionalFormatting sqref="A5:I5">
    <cfRule type="cellIs" dxfId="255" priority="288" stopIfTrue="1" operator="equal">
      <formula>0</formula>
    </cfRule>
  </conditionalFormatting>
  <conditionalFormatting sqref="A9:I9">
    <cfRule type="cellIs" dxfId="254" priority="271" stopIfTrue="1" operator="equal">
      <formula>0</formula>
    </cfRule>
  </conditionalFormatting>
  <conditionalFormatting sqref="A11:I11">
    <cfRule type="cellIs" dxfId="253" priority="263" stopIfTrue="1" operator="equal">
      <formula>0</formula>
    </cfRule>
  </conditionalFormatting>
  <conditionalFormatting sqref="A13:I13">
    <cfRule type="cellIs" dxfId="252" priority="255" stopIfTrue="1" operator="equal">
      <formula>0</formula>
    </cfRule>
  </conditionalFormatting>
  <conditionalFormatting sqref="A15:I15">
    <cfRule type="cellIs" dxfId="251" priority="247" stopIfTrue="1" operator="equal">
      <formula>0</formula>
    </cfRule>
  </conditionalFormatting>
  <conditionalFormatting sqref="A17:I17">
    <cfRule type="cellIs" dxfId="250" priority="239" stopIfTrue="1" operator="equal">
      <formula>0</formula>
    </cfRule>
  </conditionalFormatting>
  <conditionalFormatting sqref="A19:I19">
    <cfRule type="cellIs" dxfId="249" priority="231" stopIfTrue="1" operator="equal">
      <formula>0</formula>
    </cfRule>
  </conditionalFormatting>
  <conditionalFormatting sqref="A21:I21">
    <cfRule type="cellIs" dxfId="248" priority="223" stopIfTrue="1" operator="equal">
      <formula>0</formula>
    </cfRule>
  </conditionalFormatting>
  <conditionalFormatting sqref="A23:I23">
    <cfRule type="cellIs" dxfId="247" priority="215" stopIfTrue="1" operator="equal">
      <formula>0</formula>
    </cfRule>
  </conditionalFormatting>
  <conditionalFormatting sqref="A25:I25">
    <cfRule type="cellIs" dxfId="246" priority="207" stopIfTrue="1" operator="equal">
      <formula>0</formula>
    </cfRule>
  </conditionalFormatting>
  <conditionalFormatting sqref="A27:I27">
    <cfRule type="cellIs" dxfId="245" priority="199" stopIfTrue="1" operator="equal">
      <formula>0</formula>
    </cfRule>
  </conditionalFormatting>
  <conditionalFormatting sqref="A29:I29">
    <cfRule type="cellIs" dxfId="244" priority="191" stopIfTrue="1" operator="equal">
      <formula>0</formula>
    </cfRule>
  </conditionalFormatting>
  <conditionalFormatting sqref="A31:I31">
    <cfRule type="cellIs" dxfId="243" priority="183" stopIfTrue="1" operator="equal">
      <formula>0</formula>
    </cfRule>
  </conditionalFormatting>
  <conditionalFormatting sqref="A33:I33">
    <cfRule type="cellIs" dxfId="242" priority="175" stopIfTrue="1" operator="equal">
      <formula>0</formula>
    </cfRule>
  </conditionalFormatting>
  <conditionalFormatting sqref="A35:I35">
    <cfRule type="cellIs" dxfId="241" priority="167" stopIfTrue="1" operator="equal">
      <formula>0</formula>
    </cfRule>
  </conditionalFormatting>
  <conditionalFormatting sqref="A37:I37">
    <cfRule type="cellIs" dxfId="240" priority="159" stopIfTrue="1" operator="equal">
      <formula>0</formula>
    </cfRule>
  </conditionalFormatting>
  <conditionalFormatting sqref="B6:H8">
    <cfRule type="cellIs" dxfId="239" priority="272" stopIfTrue="1" operator="equal">
      <formula>0</formula>
    </cfRule>
  </conditionalFormatting>
  <conditionalFormatting sqref="B10:H10">
    <cfRule type="cellIs" dxfId="238" priority="264" stopIfTrue="1" operator="equal">
      <formula>0</formula>
    </cfRule>
  </conditionalFormatting>
  <conditionalFormatting sqref="B12:H12">
    <cfRule type="cellIs" dxfId="237" priority="256" stopIfTrue="1" operator="equal">
      <formula>0</formula>
    </cfRule>
  </conditionalFormatting>
  <conditionalFormatting sqref="B14:H14">
    <cfRule type="cellIs" dxfId="236" priority="248" stopIfTrue="1" operator="equal">
      <formula>0</formula>
    </cfRule>
  </conditionalFormatting>
  <conditionalFormatting sqref="B16:H16">
    <cfRule type="cellIs" dxfId="235" priority="240" stopIfTrue="1" operator="equal">
      <formula>0</formula>
    </cfRule>
  </conditionalFormatting>
  <conditionalFormatting sqref="B18:H18">
    <cfRule type="cellIs" dxfId="234" priority="232" stopIfTrue="1" operator="equal">
      <formula>0</formula>
    </cfRule>
  </conditionalFormatting>
  <conditionalFormatting sqref="B20:H20">
    <cfRule type="cellIs" dxfId="233" priority="224" stopIfTrue="1" operator="equal">
      <formula>0</formula>
    </cfRule>
  </conditionalFormatting>
  <conditionalFormatting sqref="B22:H22">
    <cfRule type="cellIs" dxfId="232" priority="216" stopIfTrue="1" operator="equal">
      <formula>0</formula>
    </cfRule>
  </conditionalFormatting>
  <conditionalFormatting sqref="B24:H24">
    <cfRule type="cellIs" dxfId="231" priority="208" stopIfTrue="1" operator="equal">
      <formula>0</formula>
    </cfRule>
  </conditionalFormatting>
  <conditionalFormatting sqref="B26:H26">
    <cfRule type="cellIs" dxfId="230" priority="200" stopIfTrue="1" operator="equal">
      <formula>0</formula>
    </cfRule>
  </conditionalFormatting>
  <conditionalFormatting sqref="B28:H28">
    <cfRule type="cellIs" dxfId="229" priority="192" stopIfTrue="1" operator="equal">
      <formula>0</formula>
    </cfRule>
  </conditionalFormatting>
  <conditionalFormatting sqref="B30:H30">
    <cfRule type="cellIs" dxfId="228" priority="184" stopIfTrue="1" operator="equal">
      <formula>0</formula>
    </cfRule>
  </conditionalFormatting>
  <conditionalFormatting sqref="B32:H32">
    <cfRule type="cellIs" dxfId="227" priority="176" stopIfTrue="1" operator="equal">
      <formula>0</formula>
    </cfRule>
  </conditionalFormatting>
  <conditionalFormatting sqref="B34:H34">
    <cfRule type="cellIs" dxfId="226" priority="168" stopIfTrue="1" operator="equal">
      <formula>0</formula>
    </cfRule>
  </conditionalFormatting>
  <conditionalFormatting sqref="B36:H36">
    <cfRule type="cellIs" dxfId="225" priority="160" stopIfTrue="1" operator="equal">
      <formula>0</formula>
    </cfRule>
  </conditionalFormatting>
  <conditionalFormatting sqref="B38:H38">
    <cfRule type="cellIs" dxfId="224" priority="152" stopIfTrue="1" operator="equal">
      <formula>0</formula>
    </cfRule>
  </conditionalFormatting>
  <conditionalFormatting sqref="I6 I8 I10 I12 I14 I16 I18 I20 I22 I24 I26 I28 I30 I32 I34 I36">
    <cfRule type="cellIs" dxfId="223" priority="286" stopIfTrue="1" operator="equal">
      <formula>1</formula>
    </cfRule>
    <cfRule type="cellIs" dxfId="222" priority="287" stopIfTrue="1" operator="lessThan">
      <formula>0.0005</formula>
    </cfRule>
  </conditionalFormatting>
  <conditionalFormatting sqref="J5:J38">
    <cfRule type="cellIs" dxfId="221" priority="1" stopIfTrue="1" operator="equal">
      <formula>0</formula>
    </cfRule>
  </conditionalFormatting>
  <conditionalFormatting sqref="K6:S6">
    <cfRule type="cellIs" dxfId="220" priority="145" stopIfTrue="1" operator="equal">
      <formula>0</formula>
    </cfRule>
  </conditionalFormatting>
  <conditionalFormatting sqref="K8:S8">
    <cfRule type="cellIs" dxfId="219" priority="139" stopIfTrue="1" operator="equal">
      <formula>0</formula>
    </cfRule>
  </conditionalFormatting>
  <conditionalFormatting sqref="K10:S10">
    <cfRule type="cellIs" dxfId="218" priority="132" stopIfTrue="1" operator="equal">
      <formula>0</formula>
    </cfRule>
  </conditionalFormatting>
  <conditionalFormatting sqref="K12:S12">
    <cfRule type="cellIs" dxfId="217" priority="125" stopIfTrue="1" operator="equal">
      <formula>0</formula>
    </cfRule>
  </conditionalFormatting>
  <conditionalFormatting sqref="K14:S14">
    <cfRule type="cellIs" dxfId="216" priority="118" stopIfTrue="1" operator="equal">
      <formula>0</formula>
    </cfRule>
  </conditionalFormatting>
  <conditionalFormatting sqref="K16:S16">
    <cfRule type="cellIs" dxfId="215" priority="111" stopIfTrue="1" operator="equal">
      <formula>0</formula>
    </cfRule>
  </conditionalFormatting>
  <conditionalFormatting sqref="K18:S18">
    <cfRule type="cellIs" dxfId="214" priority="104" stopIfTrue="1" operator="equal">
      <formula>0</formula>
    </cfRule>
  </conditionalFormatting>
  <conditionalFormatting sqref="K20:S20">
    <cfRule type="cellIs" dxfId="213" priority="97" stopIfTrue="1" operator="equal">
      <formula>0</formula>
    </cfRule>
  </conditionalFormatting>
  <conditionalFormatting sqref="K22:S22">
    <cfRule type="cellIs" dxfId="212" priority="90" stopIfTrue="1" operator="equal">
      <formula>0</formula>
    </cfRule>
  </conditionalFormatting>
  <conditionalFormatting sqref="K24:S24">
    <cfRule type="cellIs" dxfId="211" priority="83" stopIfTrue="1" operator="equal">
      <formula>0</formula>
    </cfRule>
  </conditionalFormatting>
  <conditionalFormatting sqref="K26:S26">
    <cfRule type="cellIs" dxfId="210" priority="76" stopIfTrue="1" operator="equal">
      <formula>0</formula>
    </cfRule>
  </conditionalFormatting>
  <conditionalFormatting sqref="K28:S28">
    <cfRule type="cellIs" dxfId="209" priority="69" stopIfTrue="1" operator="equal">
      <formula>0</formula>
    </cfRule>
  </conditionalFormatting>
  <conditionalFormatting sqref="K30:S30">
    <cfRule type="cellIs" dxfId="208" priority="62" stopIfTrue="1" operator="equal">
      <formula>0</formula>
    </cfRule>
  </conditionalFormatting>
  <conditionalFormatting sqref="K32:S32">
    <cfRule type="cellIs" dxfId="207" priority="55" stopIfTrue="1" operator="equal">
      <formula>0</formula>
    </cfRule>
  </conditionalFormatting>
  <conditionalFormatting sqref="K34:S34">
    <cfRule type="cellIs" dxfId="206" priority="48" stopIfTrue="1" operator="equal">
      <formula>0</formula>
    </cfRule>
  </conditionalFormatting>
  <conditionalFormatting sqref="K36:S36">
    <cfRule type="cellIs" dxfId="205" priority="41" stopIfTrue="1" operator="equal">
      <formula>0</formula>
    </cfRule>
  </conditionalFormatting>
  <conditionalFormatting sqref="K38:S38">
    <cfRule type="cellIs" dxfId="204" priority="34" stopIfTrue="1" operator="equal">
      <formula>0</formula>
    </cfRule>
  </conditionalFormatting>
  <conditionalFormatting sqref="K5:IV5 K7:IV7">
    <cfRule type="cellIs" dxfId="203" priority="151" stopIfTrue="1" operator="equal">
      <formula>0</formula>
    </cfRule>
  </conditionalFormatting>
  <conditionalFormatting sqref="K9:IV9">
    <cfRule type="cellIs" dxfId="202" priority="138" stopIfTrue="1" operator="equal">
      <formula>0</formula>
    </cfRule>
  </conditionalFormatting>
  <conditionalFormatting sqref="K11:IV11">
    <cfRule type="cellIs" dxfId="201" priority="131" stopIfTrue="1" operator="equal">
      <formula>0</formula>
    </cfRule>
  </conditionalFormatting>
  <conditionalFormatting sqref="K13:IV13">
    <cfRule type="cellIs" dxfId="200" priority="124" stopIfTrue="1" operator="equal">
      <formula>0</formula>
    </cfRule>
  </conditionalFormatting>
  <conditionalFormatting sqref="K15:IV15">
    <cfRule type="cellIs" dxfId="199" priority="117" stopIfTrue="1" operator="equal">
      <formula>0</formula>
    </cfRule>
  </conditionalFormatting>
  <conditionalFormatting sqref="K17:IV17">
    <cfRule type="cellIs" dxfId="198" priority="110" stopIfTrue="1" operator="equal">
      <formula>0</formula>
    </cfRule>
  </conditionalFormatting>
  <conditionalFormatting sqref="K19:IV19">
    <cfRule type="cellIs" dxfId="197" priority="103" stopIfTrue="1" operator="equal">
      <formula>0</formula>
    </cfRule>
  </conditionalFormatting>
  <conditionalFormatting sqref="K21:IV21">
    <cfRule type="cellIs" dxfId="196" priority="96" stopIfTrue="1" operator="equal">
      <formula>0</formula>
    </cfRule>
  </conditionalFormatting>
  <conditionalFormatting sqref="K23:IV23">
    <cfRule type="cellIs" dxfId="195" priority="89" stopIfTrue="1" operator="equal">
      <formula>0</formula>
    </cfRule>
  </conditionalFormatting>
  <conditionalFormatting sqref="K25:IV25">
    <cfRule type="cellIs" dxfId="194" priority="82" stopIfTrue="1" operator="equal">
      <formula>0</formula>
    </cfRule>
  </conditionalFormatting>
  <conditionalFormatting sqref="K27:IV27">
    <cfRule type="cellIs" dxfId="193" priority="75" stopIfTrue="1" operator="equal">
      <formula>0</formula>
    </cfRule>
  </conditionalFormatting>
  <conditionalFormatting sqref="K29:IV29">
    <cfRule type="cellIs" dxfId="192" priority="68" stopIfTrue="1" operator="equal">
      <formula>0</formula>
    </cfRule>
  </conditionalFormatting>
  <conditionalFormatting sqref="K31:IV31">
    <cfRule type="cellIs" dxfId="191" priority="61" stopIfTrue="1" operator="equal">
      <formula>0</formula>
    </cfRule>
  </conditionalFormatting>
  <conditionalFormatting sqref="K33:IV33">
    <cfRule type="cellIs" dxfId="190" priority="54" stopIfTrue="1" operator="equal">
      <formula>0</formula>
    </cfRule>
  </conditionalFormatting>
  <conditionalFormatting sqref="K35:IV35">
    <cfRule type="cellIs" dxfId="189" priority="47" stopIfTrue="1" operator="equal">
      <formula>0</formula>
    </cfRule>
  </conditionalFormatting>
  <conditionalFormatting sqref="K37:IV37">
    <cfRule type="cellIs" dxfId="188" priority="40" stopIfTrue="1" operator="equal">
      <formula>0</formula>
    </cfRule>
  </conditionalFormatting>
  <conditionalFormatting sqref="T6:IV6 T8:IV8 T10:IV10 T12:IV12 T14:IV14 T16:IV16 T18:IV18 T20:IV20 T22:IV22 T24:IV24 T26:IV26 T28:IV28 T30:IV30 T32:IV32 T34:IV34 T36:IV36 T38:IV38">
    <cfRule type="cellIs" dxfId="187" priority="731" stopIfTrue="1" operator="equal">
      <formula>1</formula>
    </cfRule>
    <cfRule type="cellIs" dxfId="186" priority="732" stopIfTrue="1" operator="lessThan">
      <formula>0.0005</formula>
    </cfRule>
  </conditionalFormatting>
  <hyperlinks>
    <hyperlink ref="A45" r:id="rId1" display="Publikation und Tabellen stehen unter der Lizenz CC BY-SA DEED 4.0." xr:uid="{9895A540-8492-4231-B0E0-03814E06D903}"/>
    <hyperlink ref="I45" r:id="rId2" display="Publikation und Tabellen stehen unter der Lizenz CC BY-SA DEED 4.0." xr:uid="{B8BD3ADD-0378-44C0-A5AA-4109EE33B366}"/>
    <hyperlink ref="D43" r:id="rId3" xr:uid="{B7672BEA-D305-4407-BE2C-A50643588743}"/>
    <hyperlink ref="D43:F43" r:id="rId4" display="http://dx.doi.org/10.4232/1.14582 " xr:uid="{F63C1AEE-5AD8-475A-ABC4-4EEAFEC6C49A}"/>
    <hyperlink ref="L43" r:id="rId5" xr:uid="{A7D0F223-CCAD-4A70-8CCD-590AD7B1A2B1}"/>
    <hyperlink ref="L43:N43" r:id="rId6" display="http://dx.doi.org/10.4232/1.14582 " xr:uid="{54BD72D5-68D2-4233-81E0-4660F2C3CA45}"/>
  </hyperlinks>
  <pageMargins left="0.78740157480314965" right="0.78740157480314965" top="0.98425196850393704" bottom="0.98425196850393704" header="0.51181102362204722" footer="0.51181102362204722"/>
  <pageSetup paperSize="9" scale="69" orientation="portrait" r:id="rId7"/>
  <headerFooter scaleWithDoc="0" alignWithMargins="0"/>
  <colBreaks count="2" manualBreakCount="2">
    <brk id="8" max="44" man="1"/>
    <brk id="20" max="39" man="1"/>
  </colBreaks>
  <legacyDrawingHF r:id="rId8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3A612-A546-44AC-985D-9A582C8B5F81}">
  <dimension ref="A1:AB52"/>
  <sheetViews>
    <sheetView view="pageBreakPreview" zoomScaleNormal="100" zoomScaleSheetLayoutView="100" workbookViewId="0">
      <selection sqref="A1:M1"/>
    </sheetView>
  </sheetViews>
  <sheetFormatPr baseColWidth="10" defaultRowHeight="12.75" x14ac:dyDescent="0.2"/>
  <cols>
    <col min="1" max="1" width="16.28515625" customWidth="1"/>
    <col min="2" max="13" width="7.85546875" customWidth="1"/>
    <col min="14" max="14" width="12.85546875" customWidth="1"/>
    <col min="15" max="15" width="8.28515625" customWidth="1"/>
    <col min="16" max="16" width="8" customWidth="1"/>
    <col min="17" max="17" width="8.7109375" customWidth="1"/>
    <col min="18" max="18" width="8.28515625" customWidth="1"/>
    <col min="19" max="19" width="7.7109375" customWidth="1"/>
    <col min="20" max="20" width="8.7109375" customWidth="1"/>
    <col min="21" max="21" width="8.5703125" customWidth="1"/>
    <col min="22" max="22" width="7.85546875" customWidth="1"/>
    <col min="23" max="23" width="8.42578125" customWidth="1"/>
    <col min="24" max="24" width="8" style="4" customWidth="1"/>
    <col min="25" max="25" width="7.7109375" style="4" customWidth="1"/>
    <col min="26" max="26" width="8.5703125" style="4" customWidth="1"/>
    <col min="27" max="27" width="2.7109375" style="536" customWidth="1"/>
  </cols>
  <sheetData>
    <row r="1" spans="1:28" s="3" customFormat="1" ht="39.950000000000003" customHeight="1" thickBot="1" x14ac:dyDescent="0.25">
      <c r="A1" s="765" t="str">
        <f>"Tabelle 17: Einzelveranstaltungen, Unterrichtsstunden und Teilnehmende nach Ländern und Programmbereichen " &amp;Hilfswerte!B1</f>
        <v>Tabelle 17: Einzelveranstaltungen, Unterrichtsstunden und Teilnehmende nach Ländern und Programmbereichen 2024</v>
      </c>
      <c r="B1" s="765"/>
      <c r="C1" s="765"/>
      <c r="D1" s="765"/>
      <c r="E1" s="765"/>
      <c r="F1" s="765"/>
      <c r="G1" s="765"/>
      <c r="H1" s="765"/>
      <c r="I1" s="765"/>
      <c r="J1" s="765"/>
      <c r="K1" s="765"/>
      <c r="L1" s="765"/>
      <c r="M1" s="765"/>
      <c r="N1" s="968" t="str">
        <f>"noch Tabelle 17: Einzelveranstaltungen, Unterrichtsstunden und Teilnehmende nach Ländern und Programmbereichen " &amp;Hilfswerte!B1</f>
        <v>noch Tabelle 17: Einzelveranstaltungen, Unterrichtsstunden und Teilnehmende nach Ländern und Programmbereichen 2024</v>
      </c>
      <c r="O1" s="968"/>
      <c r="P1" s="968"/>
      <c r="Q1" s="968"/>
      <c r="R1" s="968"/>
      <c r="S1" s="968"/>
      <c r="T1" s="968"/>
      <c r="U1" s="968"/>
      <c r="V1" s="968"/>
      <c r="W1" s="968"/>
      <c r="X1" s="968"/>
      <c r="Y1" s="968"/>
      <c r="Z1" s="968"/>
      <c r="AA1" s="610"/>
      <c r="AB1" s="53"/>
    </row>
    <row r="2" spans="1:28" s="3" customFormat="1" ht="25.5" customHeight="1" x14ac:dyDescent="0.2">
      <c r="A2" s="959" t="s">
        <v>12</v>
      </c>
      <c r="B2" s="915" t="s">
        <v>292</v>
      </c>
      <c r="C2" s="916"/>
      <c r="D2" s="916"/>
      <c r="E2" s="919" t="s">
        <v>54</v>
      </c>
      <c r="F2" s="919"/>
      <c r="G2" s="919"/>
      <c r="H2" s="919"/>
      <c r="I2" s="919"/>
      <c r="J2" s="919"/>
      <c r="K2" s="919"/>
      <c r="L2" s="919"/>
      <c r="M2" s="920"/>
      <c r="N2" s="959" t="s">
        <v>12</v>
      </c>
      <c r="O2" s="955" t="s">
        <v>54</v>
      </c>
      <c r="P2" s="919"/>
      <c r="Q2" s="919"/>
      <c r="R2" s="919"/>
      <c r="S2" s="919"/>
      <c r="T2" s="919"/>
      <c r="U2" s="919"/>
      <c r="V2" s="919"/>
      <c r="W2" s="919"/>
      <c r="X2" s="919"/>
      <c r="Y2" s="919"/>
      <c r="Z2" s="920"/>
      <c r="AA2" s="527"/>
    </row>
    <row r="3" spans="1:28" s="3" customFormat="1" ht="39.75" customHeight="1" x14ac:dyDescent="0.2">
      <c r="A3" s="960"/>
      <c r="B3" s="925"/>
      <c r="C3" s="926"/>
      <c r="D3" s="926"/>
      <c r="E3" s="976" t="s">
        <v>89</v>
      </c>
      <c r="F3" s="977"/>
      <c r="G3" s="978"/>
      <c r="H3" s="976" t="s">
        <v>277</v>
      </c>
      <c r="I3" s="977"/>
      <c r="J3" s="978"/>
      <c r="K3" s="976" t="s">
        <v>19</v>
      </c>
      <c r="L3" s="977"/>
      <c r="M3" s="979"/>
      <c r="N3" s="960"/>
      <c r="O3" s="976" t="s">
        <v>20</v>
      </c>
      <c r="P3" s="977"/>
      <c r="Q3" s="978"/>
      <c r="R3" s="976" t="s">
        <v>349</v>
      </c>
      <c r="S3" s="977"/>
      <c r="T3" s="978"/>
      <c r="U3" s="976" t="s">
        <v>38</v>
      </c>
      <c r="V3" s="977"/>
      <c r="W3" s="978"/>
      <c r="X3" s="976" t="s">
        <v>39</v>
      </c>
      <c r="Y3" s="977"/>
      <c r="Z3" s="979"/>
      <c r="AA3" s="527"/>
    </row>
    <row r="4" spans="1:28" ht="35.25" customHeight="1" x14ac:dyDescent="0.2">
      <c r="A4" s="961"/>
      <c r="B4" s="555" t="s">
        <v>343</v>
      </c>
      <c r="C4" s="555" t="s">
        <v>294</v>
      </c>
      <c r="D4" s="555" t="s">
        <v>342</v>
      </c>
      <c r="E4" s="555" t="s">
        <v>343</v>
      </c>
      <c r="F4" s="555" t="s">
        <v>294</v>
      </c>
      <c r="G4" s="555" t="s">
        <v>342</v>
      </c>
      <c r="H4" s="555" t="s">
        <v>343</v>
      </c>
      <c r="I4" s="555" t="s">
        <v>294</v>
      </c>
      <c r="J4" s="555" t="s">
        <v>342</v>
      </c>
      <c r="K4" s="555" t="s">
        <v>343</v>
      </c>
      <c r="L4" s="555" t="s">
        <v>294</v>
      </c>
      <c r="M4" s="557" t="s">
        <v>342</v>
      </c>
      <c r="N4" s="961"/>
      <c r="O4" s="555" t="s">
        <v>343</v>
      </c>
      <c r="P4" s="555" t="s">
        <v>294</v>
      </c>
      <c r="Q4" s="555" t="s">
        <v>342</v>
      </c>
      <c r="R4" s="555" t="s">
        <v>343</v>
      </c>
      <c r="S4" s="555" t="s">
        <v>294</v>
      </c>
      <c r="T4" s="555" t="s">
        <v>342</v>
      </c>
      <c r="U4" s="555" t="s">
        <v>343</v>
      </c>
      <c r="V4" s="555" t="s">
        <v>294</v>
      </c>
      <c r="W4" s="555" t="s">
        <v>342</v>
      </c>
      <c r="X4" s="555" t="s">
        <v>343</v>
      </c>
      <c r="Y4" s="555" t="s">
        <v>294</v>
      </c>
      <c r="Z4" s="557" t="s">
        <v>342</v>
      </c>
    </row>
    <row r="5" spans="1:28" s="52" customFormat="1" ht="12.75" customHeight="1" x14ac:dyDescent="0.2">
      <c r="A5" s="774" t="s">
        <v>61</v>
      </c>
      <c r="B5" s="277">
        <v>14816</v>
      </c>
      <c r="C5" s="278">
        <v>32166</v>
      </c>
      <c r="D5" s="279">
        <v>349472</v>
      </c>
      <c r="E5" s="278">
        <v>6545</v>
      </c>
      <c r="F5" s="278">
        <v>14416</v>
      </c>
      <c r="G5" s="279">
        <v>177850</v>
      </c>
      <c r="H5" s="278">
        <v>3509</v>
      </c>
      <c r="I5" s="278">
        <v>7802</v>
      </c>
      <c r="J5" s="279">
        <v>110173</v>
      </c>
      <c r="K5" s="278">
        <v>2584</v>
      </c>
      <c r="L5" s="278">
        <v>5482</v>
      </c>
      <c r="M5" s="288">
        <v>39963</v>
      </c>
      <c r="N5" s="774" t="s">
        <v>61</v>
      </c>
      <c r="O5" s="277">
        <v>493</v>
      </c>
      <c r="P5" s="278">
        <v>1049</v>
      </c>
      <c r="Q5" s="279">
        <v>6500</v>
      </c>
      <c r="R5" s="278">
        <v>1424</v>
      </c>
      <c r="S5" s="278">
        <v>2708</v>
      </c>
      <c r="T5" s="279">
        <v>12201</v>
      </c>
      <c r="U5" s="278">
        <v>66</v>
      </c>
      <c r="V5" s="278">
        <v>133</v>
      </c>
      <c r="W5" s="279">
        <v>1318</v>
      </c>
      <c r="X5" s="278">
        <v>195</v>
      </c>
      <c r="Y5" s="278">
        <v>576</v>
      </c>
      <c r="Z5" s="288">
        <v>1467</v>
      </c>
      <c r="AA5" s="604"/>
    </row>
    <row r="6" spans="1:28" s="52" customFormat="1" ht="12.75" customHeight="1" x14ac:dyDescent="0.2">
      <c r="A6" s="775"/>
      <c r="B6" s="281">
        <v>1</v>
      </c>
      <c r="C6" s="282">
        <v>1</v>
      </c>
      <c r="D6" s="283">
        <v>1</v>
      </c>
      <c r="E6" s="64">
        <v>0.44174999999999998</v>
      </c>
      <c r="F6" s="64">
        <v>0.44818000000000002</v>
      </c>
      <c r="G6" s="284">
        <v>0.50890999999999997</v>
      </c>
      <c r="H6" s="64">
        <v>0.23683999999999999</v>
      </c>
      <c r="I6" s="64">
        <v>0.24254999999999999</v>
      </c>
      <c r="J6" s="284">
        <v>0.31525999999999998</v>
      </c>
      <c r="K6" s="64">
        <v>0.17441000000000001</v>
      </c>
      <c r="L6" s="64">
        <v>0.17043</v>
      </c>
      <c r="M6" s="285">
        <v>0.11434999999999999</v>
      </c>
      <c r="N6" s="775"/>
      <c r="O6" s="60">
        <v>3.3270000000000001E-2</v>
      </c>
      <c r="P6" s="64">
        <v>3.261E-2</v>
      </c>
      <c r="Q6" s="284">
        <v>1.8599999999999998E-2</v>
      </c>
      <c r="R6" s="64">
        <v>9.6110000000000001E-2</v>
      </c>
      <c r="S6" s="64">
        <v>8.4190000000000001E-2</v>
      </c>
      <c r="T6" s="284">
        <v>3.4909999999999997E-2</v>
      </c>
      <c r="U6" s="64">
        <v>4.45E-3</v>
      </c>
      <c r="V6" s="64">
        <v>4.13E-3</v>
      </c>
      <c r="W6" s="284">
        <v>3.7699999999999999E-3</v>
      </c>
      <c r="X6" s="64">
        <v>1.316E-2</v>
      </c>
      <c r="Y6" s="64">
        <v>1.7909999999999999E-2</v>
      </c>
      <c r="Z6" s="285">
        <v>4.1999999999999997E-3</v>
      </c>
      <c r="AA6" s="604"/>
    </row>
    <row r="7" spans="1:28" s="52" customFormat="1" ht="12.75" customHeight="1" x14ac:dyDescent="0.2">
      <c r="A7" s="775" t="s">
        <v>62</v>
      </c>
      <c r="B7" s="286">
        <v>33403</v>
      </c>
      <c r="C7" s="89">
        <v>66742</v>
      </c>
      <c r="D7" s="287">
        <v>559016</v>
      </c>
      <c r="E7" s="89">
        <v>16417</v>
      </c>
      <c r="F7" s="89">
        <v>32832</v>
      </c>
      <c r="G7" s="287">
        <v>312263</v>
      </c>
      <c r="H7" s="89">
        <v>7919</v>
      </c>
      <c r="I7" s="89">
        <v>15826</v>
      </c>
      <c r="J7" s="287">
        <v>144166</v>
      </c>
      <c r="K7" s="89">
        <v>5994</v>
      </c>
      <c r="L7" s="89">
        <v>11988</v>
      </c>
      <c r="M7" s="288">
        <v>76455</v>
      </c>
      <c r="N7" s="775" t="s">
        <v>62</v>
      </c>
      <c r="O7" s="286">
        <v>1064</v>
      </c>
      <c r="P7" s="89">
        <v>2082</v>
      </c>
      <c r="Q7" s="287">
        <v>9415</v>
      </c>
      <c r="R7" s="89">
        <v>1708</v>
      </c>
      <c r="S7" s="89">
        <v>3412</v>
      </c>
      <c r="T7" s="287">
        <v>14186</v>
      </c>
      <c r="U7" s="89">
        <v>37</v>
      </c>
      <c r="V7" s="89">
        <v>74</v>
      </c>
      <c r="W7" s="287">
        <v>364</v>
      </c>
      <c r="X7" s="89">
        <v>264</v>
      </c>
      <c r="Y7" s="89">
        <v>528</v>
      </c>
      <c r="Z7" s="288">
        <v>2167</v>
      </c>
      <c r="AA7" s="604"/>
    </row>
    <row r="8" spans="1:28" s="52" customFormat="1" ht="12.75" customHeight="1" x14ac:dyDescent="0.2">
      <c r="A8" s="775"/>
      <c r="B8" s="281">
        <v>1</v>
      </c>
      <c r="C8" s="282">
        <v>1</v>
      </c>
      <c r="D8" s="283">
        <v>1</v>
      </c>
      <c r="E8" s="64">
        <v>0.49147999999999997</v>
      </c>
      <c r="F8" s="64">
        <v>0.49192000000000002</v>
      </c>
      <c r="G8" s="284">
        <v>0.55859000000000003</v>
      </c>
      <c r="H8" s="64">
        <v>0.23707</v>
      </c>
      <c r="I8" s="64">
        <v>0.23712</v>
      </c>
      <c r="J8" s="284">
        <v>0.25789000000000001</v>
      </c>
      <c r="K8" s="64">
        <v>0.17943999999999999</v>
      </c>
      <c r="L8" s="64">
        <v>0.17962</v>
      </c>
      <c r="M8" s="285">
        <v>0.13677</v>
      </c>
      <c r="N8" s="775"/>
      <c r="O8" s="60">
        <v>3.1850000000000003E-2</v>
      </c>
      <c r="P8" s="64">
        <v>3.1189999999999999E-2</v>
      </c>
      <c r="Q8" s="284">
        <v>1.6840000000000001E-2</v>
      </c>
      <c r="R8" s="64">
        <v>5.1130000000000002E-2</v>
      </c>
      <c r="S8" s="64">
        <v>5.1119999999999999E-2</v>
      </c>
      <c r="T8" s="284">
        <v>2.538E-2</v>
      </c>
      <c r="U8" s="64">
        <v>1.1100000000000001E-3</v>
      </c>
      <c r="V8" s="64">
        <v>1.1100000000000001E-3</v>
      </c>
      <c r="W8" s="284">
        <v>6.4999999999999997E-4</v>
      </c>
      <c r="X8" s="64">
        <v>7.9000000000000008E-3</v>
      </c>
      <c r="Y8" s="64">
        <v>7.9100000000000004E-3</v>
      </c>
      <c r="Z8" s="285">
        <v>3.8800000000000002E-3</v>
      </c>
      <c r="AA8" s="604"/>
    </row>
    <row r="9" spans="1:28" s="52" customFormat="1" ht="12.75" customHeight="1" x14ac:dyDescent="0.2">
      <c r="A9" s="775" t="s">
        <v>63</v>
      </c>
      <c r="B9" s="286">
        <v>1028</v>
      </c>
      <c r="C9" s="89">
        <v>2296</v>
      </c>
      <c r="D9" s="327">
        <v>13866</v>
      </c>
      <c r="E9" s="89">
        <v>383</v>
      </c>
      <c r="F9" s="89">
        <v>904</v>
      </c>
      <c r="G9" s="287">
        <v>4610</v>
      </c>
      <c r="H9" s="89">
        <v>83</v>
      </c>
      <c r="I9" s="89">
        <v>201</v>
      </c>
      <c r="J9" s="287">
        <v>3720</v>
      </c>
      <c r="K9" s="89">
        <v>156</v>
      </c>
      <c r="L9" s="89">
        <v>369</v>
      </c>
      <c r="M9" s="288">
        <v>1731</v>
      </c>
      <c r="N9" s="775" t="s">
        <v>63</v>
      </c>
      <c r="O9" s="286">
        <v>214</v>
      </c>
      <c r="P9" s="89">
        <v>438</v>
      </c>
      <c r="Q9" s="327">
        <v>2229</v>
      </c>
      <c r="R9" s="89">
        <v>120</v>
      </c>
      <c r="S9" s="89">
        <v>238</v>
      </c>
      <c r="T9" s="287">
        <v>1077</v>
      </c>
      <c r="U9" s="89">
        <v>0</v>
      </c>
      <c r="V9" s="89">
        <v>0</v>
      </c>
      <c r="W9" s="287">
        <v>0</v>
      </c>
      <c r="X9" s="89">
        <v>72</v>
      </c>
      <c r="Y9" s="89">
        <v>146</v>
      </c>
      <c r="Z9" s="288">
        <v>499</v>
      </c>
      <c r="AA9" s="604"/>
    </row>
    <row r="10" spans="1:28" s="52" customFormat="1" ht="12.75" customHeight="1" x14ac:dyDescent="0.2">
      <c r="A10" s="775"/>
      <c r="B10" s="281">
        <v>1</v>
      </c>
      <c r="C10" s="282">
        <v>1</v>
      </c>
      <c r="D10" s="283">
        <v>1</v>
      </c>
      <c r="E10" s="64">
        <v>0.37257000000000001</v>
      </c>
      <c r="F10" s="64">
        <v>0.39373000000000002</v>
      </c>
      <c r="G10" s="284">
        <v>0.33246999999999999</v>
      </c>
      <c r="H10" s="64">
        <v>8.0740000000000006E-2</v>
      </c>
      <c r="I10" s="64">
        <v>8.7540000000000007E-2</v>
      </c>
      <c r="J10" s="284">
        <v>0.26828000000000002</v>
      </c>
      <c r="K10" s="64">
        <v>0.15175</v>
      </c>
      <c r="L10" s="64">
        <v>0.16070999999999999</v>
      </c>
      <c r="M10" s="285">
        <v>0.12484000000000001</v>
      </c>
      <c r="N10" s="775"/>
      <c r="O10" s="60">
        <v>0.20816999999999999</v>
      </c>
      <c r="P10" s="64">
        <v>0.19077</v>
      </c>
      <c r="Q10" s="284">
        <v>0.16075</v>
      </c>
      <c r="R10" s="64">
        <v>0.11673</v>
      </c>
      <c r="S10" s="64">
        <v>0.10366</v>
      </c>
      <c r="T10" s="284">
        <v>7.7670000000000003E-2</v>
      </c>
      <c r="U10" s="64" t="s">
        <v>482</v>
      </c>
      <c r="V10" s="64" t="s">
        <v>482</v>
      </c>
      <c r="W10" s="284" t="s">
        <v>482</v>
      </c>
      <c r="X10" s="64">
        <v>7.0040000000000005E-2</v>
      </c>
      <c r="Y10" s="64">
        <v>6.3589999999999994E-2</v>
      </c>
      <c r="Z10" s="285">
        <v>3.5990000000000001E-2</v>
      </c>
      <c r="AA10" s="604"/>
    </row>
    <row r="11" spans="1:28" s="52" customFormat="1" ht="12.75" customHeight="1" x14ac:dyDescent="0.2">
      <c r="A11" s="775" t="s">
        <v>64</v>
      </c>
      <c r="B11" s="286">
        <v>1891</v>
      </c>
      <c r="C11" s="89">
        <v>4560</v>
      </c>
      <c r="D11" s="287">
        <v>16771</v>
      </c>
      <c r="E11" s="89">
        <v>651</v>
      </c>
      <c r="F11" s="89">
        <v>1679</v>
      </c>
      <c r="G11" s="287">
        <v>8169</v>
      </c>
      <c r="H11" s="89">
        <v>286</v>
      </c>
      <c r="I11" s="89">
        <v>712</v>
      </c>
      <c r="J11" s="287">
        <v>2679</v>
      </c>
      <c r="K11" s="89">
        <v>217</v>
      </c>
      <c r="L11" s="89">
        <v>493</v>
      </c>
      <c r="M11" s="288">
        <v>1900</v>
      </c>
      <c r="N11" s="775" t="s">
        <v>64</v>
      </c>
      <c r="O11" s="286">
        <v>186</v>
      </c>
      <c r="P11" s="89">
        <v>204</v>
      </c>
      <c r="Q11" s="287">
        <v>1225</v>
      </c>
      <c r="R11" s="89">
        <v>55</v>
      </c>
      <c r="S11" s="89">
        <v>122</v>
      </c>
      <c r="T11" s="287">
        <v>334</v>
      </c>
      <c r="U11" s="89">
        <v>1</v>
      </c>
      <c r="V11" s="89">
        <v>3</v>
      </c>
      <c r="W11" s="287">
        <v>30</v>
      </c>
      <c r="X11" s="89">
        <v>495</v>
      </c>
      <c r="Y11" s="89">
        <v>1347</v>
      </c>
      <c r="Z11" s="288">
        <v>2434</v>
      </c>
      <c r="AA11" s="604"/>
    </row>
    <row r="12" spans="1:28" s="52" customFormat="1" ht="12.75" customHeight="1" x14ac:dyDescent="0.2">
      <c r="A12" s="775"/>
      <c r="B12" s="281">
        <v>1</v>
      </c>
      <c r="C12" s="282">
        <v>1</v>
      </c>
      <c r="D12" s="283">
        <v>1</v>
      </c>
      <c r="E12" s="64">
        <v>0.34426000000000001</v>
      </c>
      <c r="F12" s="64">
        <v>0.36820000000000003</v>
      </c>
      <c r="G12" s="284">
        <v>0.48709000000000002</v>
      </c>
      <c r="H12" s="64">
        <v>0.15124000000000001</v>
      </c>
      <c r="I12" s="64">
        <v>0.15614</v>
      </c>
      <c r="J12" s="284">
        <v>0.15973999999999999</v>
      </c>
      <c r="K12" s="64">
        <v>0.11475</v>
      </c>
      <c r="L12" s="64">
        <v>0.10811</v>
      </c>
      <c r="M12" s="285">
        <v>0.11329</v>
      </c>
      <c r="N12" s="775"/>
      <c r="O12" s="60">
        <v>9.8360000000000003E-2</v>
      </c>
      <c r="P12" s="64">
        <v>4.4740000000000002E-2</v>
      </c>
      <c r="Q12" s="284">
        <v>7.3039999999999994E-2</v>
      </c>
      <c r="R12" s="64">
        <v>2.9090000000000001E-2</v>
      </c>
      <c r="S12" s="64">
        <v>2.6749999999999999E-2</v>
      </c>
      <c r="T12" s="284">
        <v>1.992E-2</v>
      </c>
      <c r="U12" s="64">
        <v>5.2999999999999998E-4</v>
      </c>
      <c r="V12" s="64">
        <v>6.6E-4</v>
      </c>
      <c r="W12" s="284">
        <v>1.7899999999999999E-3</v>
      </c>
      <c r="X12" s="64">
        <v>0.26177</v>
      </c>
      <c r="Y12" s="64">
        <v>0.29538999999999999</v>
      </c>
      <c r="Z12" s="285">
        <v>0.14513000000000001</v>
      </c>
      <c r="AA12" s="604"/>
    </row>
    <row r="13" spans="1:28" s="52" customFormat="1" ht="12.75" customHeight="1" x14ac:dyDescent="0.2">
      <c r="A13" s="775" t="s">
        <v>65</v>
      </c>
      <c r="B13" s="286">
        <v>486</v>
      </c>
      <c r="C13" s="89">
        <v>1324</v>
      </c>
      <c r="D13" s="287">
        <v>8885</v>
      </c>
      <c r="E13" s="89">
        <v>275</v>
      </c>
      <c r="F13" s="89">
        <v>690</v>
      </c>
      <c r="G13" s="287">
        <v>5054</v>
      </c>
      <c r="H13" s="89">
        <v>51</v>
      </c>
      <c r="I13" s="89">
        <v>121</v>
      </c>
      <c r="J13" s="287">
        <v>1882</v>
      </c>
      <c r="K13" s="89">
        <v>27</v>
      </c>
      <c r="L13" s="89">
        <v>82</v>
      </c>
      <c r="M13" s="288">
        <v>206</v>
      </c>
      <c r="N13" s="775" t="s">
        <v>65</v>
      </c>
      <c r="O13" s="286">
        <v>56</v>
      </c>
      <c r="P13" s="89">
        <v>240</v>
      </c>
      <c r="Q13" s="287">
        <v>1179</v>
      </c>
      <c r="R13" s="89">
        <v>69</v>
      </c>
      <c r="S13" s="89">
        <v>172</v>
      </c>
      <c r="T13" s="287">
        <v>369</v>
      </c>
      <c r="U13" s="89">
        <v>7</v>
      </c>
      <c r="V13" s="89">
        <v>16</v>
      </c>
      <c r="W13" s="287">
        <v>170</v>
      </c>
      <c r="X13" s="89">
        <v>1</v>
      </c>
      <c r="Y13" s="89">
        <v>3</v>
      </c>
      <c r="Z13" s="288">
        <v>25</v>
      </c>
      <c r="AA13" s="604"/>
    </row>
    <row r="14" spans="1:28" s="52" customFormat="1" ht="12.75" customHeight="1" x14ac:dyDescent="0.2">
      <c r="A14" s="775"/>
      <c r="B14" s="281">
        <v>1</v>
      </c>
      <c r="C14" s="282">
        <v>1</v>
      </c>
      <c r="D14" s="283">
        <v>1</v>
      </c>
      <c r="E14" s="64">
        <v>0.56584000000000001</v>
      </c>
      <c r="F14" s="64">
        <v>0.52115</v>
      </c>
      <c r="G14" s="284">
        <v>0.56881999999999999</v>
      </c>
      <c r="H14" s="64">
        <v>0.10494000000000001</v>
      </c>
      <c r="I14" s="64">
        <v>9.1389999999999999E-2</v>
      </c>
      <c r="J14" s="284">
        <v>0.21182000000000001</v>
      </c>
      <c r="K14" s="64">
        <v>5.5559999999999998E-2</v>
      </c>
      <c r="L14" s="64">
        <v>6.1929999999999999E-2</v>
      </c>
      <c r="M14" s="285">
        <v>2.3189999999999999E-2</v>
      </c>
      <c r="N14" s="775"/>
      <c r="O14" s="60">
        <v>0.11523</v>
      </c>
      <c r="P14" s="64">
        <v>0.18126999999999999</v>
      </c>
      <c r="Q14" s="284">
        <v>0.13270000000000001</v>
      </c>
      <c r="R14" s="64">
        <v>0.14198</v>
      </c>
      <c r="S14" s="64">
        <v>0.12991</v>
      </c>
      <c r="T14" s="284">
        <v>4.1529999999999997E-2</v>
      </c>
      <c r="U14" s="64">
        <v>1.44E-2</v>
      </c>
      <c r="V14" s="64">
        <v>1.208E-2</v>
      </c>
      <c r="W14" s="284">
        <v>1.9130000000000001E-2</v>
      </c>
      <c r="X14" s="64">
        <v>2.0600000000000002E-3</v>
      </c>
      <c r="Y14" s="64">
        <v>2.2699999999999999E-3</v>
      </c>
      <c r="Z14" s="285">
        <v>2.81E-3</v>
      </c>
      <c r="AA14" s="604"/>
    </row>
    <row r="15" spans="1:28" s="52" customFormat="1" ht="12.75" customHeight="1" x14ac:dyDescent="0.2">
      <c r="A15" s="775" t="s">
        <v>66</v>
      </c>
      <c r="B15" s="286">
        <v>43</v>
      </c>
      <c r="C15" s="89">
        <v>93</v>
      </c>
      <c r="D15" s="287">
        <v>458</v>
      </c>
      <c r="E15" s="89">
        <v>26</v>
      </c>
      <c r="F15" s="89">
        <v>51</v>
      </c>
      <c r="G15" s="287">
        <v>246</v>
      </c>
      <c r="H15" s="89">
        <v>10</v>
      </c>
      <c r="I15" s="89">
        <v>18</v>
      </c>
      <c r="J15" s="287">
        <v>121</v>
      </c>
      <c r="K15" s="89">
        <v>1</v>
      </c>
      <c r="L15" s="89">
        <v>2</v>
      </c>
      <c r="M15" s="288">
        <v>15</v>
      </c>
      <c r="N15" s="775" t="s">
        <v>66</v>
      </c>
      <c r="O15" s="286">
        <v>0</v>
      </c>
      <c r="P15" s="89">
        <v>0</v>
      </c>
      <c r="Q15" s="287">
        <v>0</v>
      </c>
      <c r="R15" s="89">
        <v>6</v>
      </c>
      <c r="S15" s="89">
        <v>22</v>
      </c>
      <c r="T15" s="287">
        <v>76</v>
      </c>
      <c r="U15" s="89">
        <v>0</v>
      </c>
      <c r="V15" s="89">
        <v>0</v>
      </c>
      <c r="W15" s="287">
        <v>0</v>
      </c>
      <c r="X15" s="89">
        <v>0</v>
      </c>
      <c r="Y15" s="89">
        <v>0</v>
      </c>
      <c r="Z15" s="288">
        <v>0</v>
      </c>
      <c r="AA15" s="604"/>
    </row>
    <row r="16" spans="1:28" s="52" customFormat="1" ht="12.75" customHeight="1" x14ac:dyDescent="0.2">
      <c r="A16" s="775"/>
      <c r="B16" s="281">
        <v>1</v>
      </c>
      <c r="C16" s="282">
        <v>1</v>
      </c>
      <c r="D16" s="283">
        <v>1</v>
      </c>
      <c r="E16" s="64">
        <v>0.60465000000000002</v>
      </c>
      <c r="F16" s="64">
        <v>0.54839000000000004</v>
      </c>
      <c r="G16" s="284">
        <v>0.53712000000000004</v>
      </c>
      <c r="H16" s="64">
        <v>0.23255999999999999</v>
      </c>
      <c r="I16" s="64">
        <v>0.19355</v>
      </c>
      <c r="J16" s="284">
        <v>0.26418999999999998</v>
      </c>
      <c r="K16" s="64">
        <v>2.3259999999999999E-2</v>
      </c>
      <c r="L16" s="64">
        <v>2.1510000000000001E-2</v>
      </c>
      <c r="M16" s="285">
        <v>3.2750000000000001E-2</v>
      </c>
      <c r="N16" s="775"/>
      <c r="O16" s="60" t="s">
        <v>482</v>
      </c>
      <c r="P16" s="64" t="s">
        <v>482</v>
      </c>
      <c r="Q16" s="284" t="s">
        <v>482</v>
      </c>
      <c r="R16" s="64">
        <v>0.13952999999999999</v>
      </c>
      <c r="S16" s="64">
        <v>0.23655999999999999</v>
      </c>
      <c r="T16" s="284">
        <v>0.16594</v>
      </c>
      <c r="U16" s="64" t="s">
        <v>482</v>
      </c>
      <c r="V16" s="64" t="s">
        <v>482</v>
      </c>
      <c r="W16" s="284" t="s">
        <v>482</v>
      </c>
      <c r="X16" s="64" t="s">
        <v>482</v>
      </c>
      <c r="Y16" s="64" t="s">
        <v>482</v>
      </c>
      <c r="Z16" s="285" t="s">
        <v>482</v>
      </c>
      <c r="AA16" s="615"/>
    </row>
    <row r="17" spans="1:27" s="52" customFormat="1" ht="12.75" customHeight="1" x14ac:dyDescent="0.2">
      <c r="A17" s="775" t="s">
        <v>67</v>
      </c>
      <c r="B17" s="286">
        <v>3373</v>
      </c>
      <c r="C17" s="89">
        <v>8532</v>
      </c>
      <c r="D17" s="287">
        <v>82975</v>
      </c>
      <c r="E17" s="89">
        <v>1663</v>
      </c>
      <c r="F17" s="89">
        <v>4179</v>
      </c>
      <c r="G17" s="287">
        <v>37342</v>
      </c>
      <c r="H17" s="89">
        <v>513</v>
      </c>
      <c r="I17" s="89">
        <v>1431</v>
      </c>
      <c r="J17" s="287">
        <v>30486</v>
      </c>
      <c r="K17" s="89">
        <v>527</v>
      </c>
      <c r="L17" s="89">
        <v>1373</v>
      </c>
      <c r="M17" s="288">
        <v>7822</v>
      </c>
      <c r="N17" s="775" t="s">
        <v>67</v>
      </c>
      <c r="O17" s="286">
        <v>256</v>
      </c>
      <c r="P17" s="89">
        <v>523</v>
      </c>
      <c r="Q17" s="287">
        <v>3088</v>
      </c>
      <c r="R17" s="89">
        <v>403</v>
      </c>
      <c r="S17" s="89">
        <v>1001</v>
      </c>
      <c r="T17" s="287">
        <v>4153</v>
      </c>
      <c r="U17" s="89">
        <v>4</v>
      </c>
      <c r="V17" s="89">
        <v>5</v>
      </c>
      <c r="W17" s="287">
        <v>22</v>
      </c>
      <c r="X17" s="89">
        <v>7</v>
      </c>
      <c r="Y17" s="89">
        <v>20</v>
      </c>
      <c r="Z17" s="288">
        <v>62</v>
      </c>
      <c r="AA17" s="604"/>
    </row>
    <row r="18" spans="1:27" s="52" customFormat="1" ht="12.75" customHeight="1" x14ac:dyDescent="0.2">
      <c r="A18" s="775"/>
      <c r="B18" s="281">
        <v>1</v>
      </c>
      <c r="C18" s="282">
        <v>1</v>
      </c>
      <c r="D18" s="283">
        <v>1</v>
      </c>
      <c r="E18" s="64">
        <v>0.49303000000000002</v>
      </c>
      <c r="F18" s="64">
        <v>0.48980000000000001</v>
      </c>
      <c r="G18" s="284">
        <v>0.45004</v>
      </c>
      <c r="H18" s="64">
        <v>0.15209</v>
      </c>
      <c r="I18" s="64">
        <v>0.16772000000000001</v>
      </c>
      <c r="J18" s="284">
        <v>0.36741000000000001</v>
      </c>
      <c r="K18" s="64">
        <v>0.15623999999999999</v>
      </c>
      <c r="L18" s="64">
        <v>0.16092000000000001</v>
      </c>
      <c r="M18" s="285">
        <v>9.4270000000000007E-2</v>
      </c>
      <c r="N18" s="775"/>
      <c r="O18" s="60">
        <v>7.5899999999999995E-2</v>
      </c>
      <c r="P18" s="64">
        <v>6.13E-2</v>
      </c>
      <c r="Q18" s="284">
        <v>3.7220000000000003E-2</v>
      </c>
      <c r="R18" s="64">
        <v>0.11948</v>
      </c>
      <c r="S18" s="64">
        <v>0.11731999999999999</v>
      </c>
      <c r="T18" s="284">
        <v>5.0049999999999997E-2</v>
      </c>
      <c r="U18" s="64">
        <v>1.1900000000000001E-3</v>
      </c>
      <c r="V18" s="64">
        <v>5.9000000000000003E-4</v>
      </c>
      <c r="W18" s="284">
        <v>2.7E-4</v>
      </c>
      <c r="X18" s="64">
        <v>2.0799999999999998E-3</v>
      </c>
      <c r="Y18" s="64">
        <v>2.3400000000000001E-3</v>
      </c>
      <c r="Z18" s="285">
        <v>7.5000000000000002E-4</v>
      </c>
      <c r="AA18" s="604"/>
    </row>
    <row r="19" spans="1:27" s="52" customFormat="1" ht="12.75" customHeight="1" x14ac:dyDescent="0.2">
      <c r="A19" s="775" t="s">
        <v>68</v>
      </c>
      <c r="B19" s="286">
        <v>641</v>
      </c>
      <c r="C19" s="89">
        <v>1537</v>
      </c>
      <c r="D19" s="287">
        <v>9855</v>
      </c>
      <c r="E19" s="89">
        <v>502</v>
      </c>
      <c r="F19" s="89">
        <v>1070</v>
      </c>
      <c r="G19" s="287">
        <v>8804</v>
      </c>
      <c r="H19" s="89">
        <v>38</v>
      </c>
      <c r="I19" s="89">
        <v>179</v>
      </c>
      <c r="J19" s="287">
        <v>366</v>
      </c>
      <c r="K19" s="89">
        <v>44</v>
      </c>
      <c r="L19" s="89">
        <v>103</v>
      </c>
      <c r="M19" s="288">
        <v>366</v>
      </c>
      <c r="N19" s="775" t="s">
        <v>68</v>
      </c>
      <c r="O19" s="286">
        <v>4</v>
      </c>
      <c r="P19" s="89">
        <v>8</v>
      </c>
      <c r="Q19" s="287">
        <v>72</v>
      </c>
      <c r="R19" s="89">
        <v>47</v>
      </c>
      <c r="S19" s="89">
        <v>165</v>
      </c>
      <c r="T19" s="287">
        <v>212</v>
      </c>
      <c r="U19" s="89">
        <v>2</v>
      </c>
      <c r="V19" s="89">
        <v>5</v>
      </c>
      <c r="W19" s="287">
        <v>18</v>
      </c>
      <c r="X19" s="89">
        <v>4</v>
      </c>
      <c r="Y19" s="89">
        <v>7</v>
      </c>
      <c r="Z19" s="288">
        <v>17</v>
      </c>
      <c r="AA19" s="604"/>
    </row>
    <row r="20" spans="1:27" s="52" customFormat="1" ht="12.75" customHeight="1" x14ac:dyDescent="0.2">
      <c r="A20" s="775"/>
      <c r="B20" s="281">
        <v>1</v>
      </c>
      <c r="C20" s="282">
        <v>1</v>
      </c>
      <c r="D20" s="283">
        <v>1</v>
      </c>
      <c r="E20" s="64">
        <v>0.78315000000000001</v>
      </c>
      <c r="F20" s="64">
        <v>0.69616</v>
      </c>
      <c r="G20" s="284">
        <v>0.89334999999999998</v>
      </c>
      <c r="H20" s="64">
        <v>5.9279999999999999E-2</v>
      </c>
      <c r="I20" s="64">
        <v>0.11645999999999999</v>
      </c>
      <c r="J20" s="284">
        <v>3.7139999999999999E-2</v>
      </c>
      <c r="K20" s="64">
        <v>6.8640000000000007E-2</v>
      </c>
      <c r="L20" s="64">
        <v>6.701E-2</v>
      </c>
      <c r="M20" s="285">
        <v>3.7139999999999999E-2</v>
      </c>
      <c r="N20" s="775"/>
      <c r="O20" s="60">
        <v>6.2399999999999999E-3</v>
      </c>
      <c r="P20" s="64">
        <v>5.1999999999999998E-3</v>
      </c>
      <c r="Q20" s="284">
        <v>7.3099999999999997E-3</v>
      </c>
      <c r="R20" s="64">
        <v>7.3319999999999996E-2</v>
      </c>
      <c r="S20" s="64">
        <v>0.10735</v>
      </c>
      <c r="T20" s="284">
        <v>2.1510000000000001E-2</v>
      </c>
      <c r="U20" s="64">
        <v>3.1199999999999999E-3</v>
      </c>
      <c r="V20" s="64">
        <v>3.2499999999999999E-3</v>
      </c>
      <c r="W20" s="284">
        <v>1.83E-3</v>
      </c>
      <c r="X20" s="64">
        <v>6.2399999999999999E-3</v>
      </c>
      <c r="Y20" s="64">
        <v>4.5500000000000002E-3</v>
      </c>
      <c r="Z20" s="285">
        <v>1.73E-3</v>
      </c>
      <c r="AA20" s="604"/>
    </row>
    <row r="21" spans="1:27" s="52" customFormat="1" ht="12.75" customHeight="1" x14ac:dyDescent="0.2">
      <c r="A21" s="775" t="s">
        <v>69</v>
      </c>
      <c r="B21" s="286">
        <v>3166</v>
      </c>
      <c r="C21" s="89">
        <v>9284</v>
      </c>
      <c r="D21" s="287">
        <v>51852</v>
      </c>
      <c r="E21" s="89">
        <v>1586</v>
      </c>
      <c r="F21" s="89">
        <v>4597</v>
      </c>
      <c r="G21" s="287">
        <v>27708</v>
      </c>
      <c r="H21" s="89">
        <v>449</v>
      </c>
      <c r="I21" s="89">
        <v>1454</v>
      </c>
      <c r="J21" s="287">
        <v>11666</v>
      </c>
      <c r="K21" s="89">
        <v>551</v>
      </c>
      <c r="L21" s="89">
        <v>1699</v>
      </c>
      <c r="M21" s="288">
        <v>7387</v>
      </c>
      <c r="N21" s="775" t="s">
        <v>69</v>
      </c>
      <c r="O21" s="286">
        <v>129</v>
      </c>
      <c r="P21" s="89">
        <v>333</v>
      </c>
      <c r="Q21" s="287">
        <v>1844</v>
      </c>
      <c r="R21" s="89">
        <v>371</v>
      </c>
      <c r="S21" s="89">
        <v>967</v>
      </c>
      <c r="T21" s="287">
        <v>2715</v>
      </c>
      <c r="U21" s="89">
        <v>9</v>
      </c>
      <c r="V21" s="89">
        <v>21</v>
      </c>
      <c r="W21" s="287">
        <v>65</v>
      </c>
      <c r="X21" s="89">
        <v>71</v>
      </c>
      <c r="Y21" s="89">
        <v>213</v>
      </c>
      <c r="Z21" s="288">
        <v>467</v>
      </c>
      <c r="AA21" s="604"/>
    </row>
    <row r="22" spans="1:27" s="52" customFormat="1" ht="12.75" customHeight="1" x14ac:dyDescent="0.2">
      <c r="A22" s="775"/>
      <c r="B22" s="281">
        <v>1</v>
      </c>
      <c r="C22" s="282">
        <v>1</v>
      </c>
      <c r="D22" s="283">
        <v>1</v>
      </c>
      <c r="E22" s="64">
        <v>0.50095000000000001</v>
      </c>
      <c r="F22" s="64">
        <v>0.49514999999999998</v>
      </c>
      <c r="G22" s="284">
        <v>0.53437000000000001</v>
      </c>
      <c r="H22" s="64">
        <v>0.14182</v>
      </c>
      <c r="I22" s="64">
        <v>0.15661</v>
      </c>
      <c r="J22" s="284">
        <v>0.22499</v>
      </c>
      <c r="K22" s="64">
        <v>0.17404</v>
      </c>
      <c r="L22" s="64">
        <v>0.183</v>
      </c>
      <c r="M22" s="285">
        <v>0.14246</v>
      </c>
      <c r="N22" s="775"/>
      <c r="O22" s="60">
        <v>4.0750000000000001E-2</v>
      </c>
      <c r="P22" s="64">
        <v>3.5869999999999999E-2</v>
      </c>
      <c r="Q22" s="284">
        <v>3.5560000000000001E-2</v>
      </c>
      <c r="R22" s="64">
        <v>0.11718000000000001</v>
      </c>
      <c r="S22" s="64">
        <v>0.10416</v>
      </c>
      <c r="T22" s="284">
        <v>5.2359999999999997E-2</v>
      </c>
      <c r="U22" s="64">
        <v>2.8400000000000001E-3</v>
      </c>
      <c r="V22" s="64">
        <v>2.2599999999999999E-3</v>
      </c>
      <c r="W22" s="284">
        <v>1.25E-3</v>
      </c>
      <c r="X22" s="64">
        <v>2.2429999999999999E-2</v>
      </c>
      <c r="Y22" s="64">
        <v>2.2939999999999999E-2</v>
      </c>
      <c r="Z22" s="285">
        <v>9.0100000000000006E-3</v>
      </c>
      <c r="AA22" s="604"/>
    </row>
    <row r="23" spans="1:27" s="52" customFormat="1" ht="12.75" customHeight="1" x14ac:dyDescent="0.2">
      <c r="A23" s="775" t="s">
        <v>70</v>
      </c>
      <c r="B23" s="286">
        <v>15880</v>
      </c>
      <c r="C23" s="89">
        <v>40473</v>
      </c>
      <c r="D23" s="287">
        <v>297262</v>
      </c>
      <c r="E23" s="89">
        <v>8718</v>
      </c>
      <c r="F23" s="89">
        <v>21669</v>
      </c>
      <c r="G23" s="287">
        <v>174671</v>
      </c>
      <c r="H23" s="89">
        <v>2368</v>
      </c>
      <c r="I23" s="89">
        <v>6249</v>
      </c>
      <c r="J23" s="287">
        <v>68260</v>
      </c>
      <c r="K23" s="89">
        <v>2276</v>
      </c>
      <c r="L23" s="89">
        <v>6509</v>
      </c>
      <c r="M23" s="288">
        <v>29348</v>
      </c>
      <c r="N23" s="775" t="s">
        <v>70</v>
      </c>
      <c r="O23" s="286">
        <v>822</v>
      </c>
      <c r="P23" s="89">
        <v>1848</v>
      </c>
      <c r="Q23" s="287">
        <v>11626</v>
      </c>
      <c r="R23" s="89">
        <v>1555</v>
      </c>
      <c r="S23" s="89">
        <v>3875</v>
      </c>
      <c r="T23" s="287">
        <v>11448</v>
      </c>
      <c r="U23" s="89">
        <v>48</v>
      </c>
      <c r="V23" s="89">
        <v>84</v>
      </c>
      <c r="W23" s="287">
        <v>316</v>
      </c>
      <c r="X23" s="89">
        <v>93</v>
      </c>
      <c r="Y23" s="89">
        <v>239</v>
      </c>
      <c r="Z23" s="288">
        <v>1593</v>
      </c>
      <c r="AA23" s="604"/>
    </row>
    <row r="24" spans="1:27" s="52" customFormat="1" ht="12.75" customHeight="1" x14ac:dyDescent="0.2">
      <c r="A24" s="775"/>
      <c r="B24" s="281">
        <v>1</v>
      </c>
      <c r="C24" s="282">
        <v>1</v>
      </c>
      <c r="D24" s="283">
        <v>1</v>
      </c>
      <c r="E24" s="64">
        <v>0.54898999999999998</v>
      </c>
      <c r="F24" s="64">
        <v>0.53539000000000003</v>
      </c>
      <c r="G24" s="284">
        <v>0.58760000000000001</v>
      </c>
      <c r="H24" s="64">
        <v>0.14912</v>
      </c>
      <c r="I24" s="64">
        <v>0.15440000000000001</v>
      </c>
      <c r="J24" s="284">
        <v>0.22963</v>
      </c>
      <c r="K24" s="64">
        <v>0.14332</v>
      </c>
      <c r="L24" s="64">
        <v>0.16081999999999999</v>
      </c>
      <c r="M24" s="285">
        <v>9.8729999999999998E-2</v>
      </c>
      <c r="N24" s="775"/>
      <c r="O24" s="60">
        <v>5.176E-2</v>
      </c>
      <c r="P24" s="64">
        <v>4.5659999999999999E-2</v>
      </c>
      <c r="Q24" s="284">
        <v>3.9109999999999999E-2</v>
      </c>
      <c r="R24" s="64">
        <v>9.7919999999999993E-2</v>
      </c>
      <c r="S24" s="64">
        <v>9.5740000000000006E-2</v>
      </c>
      <c r="T24" s="284">
        <v>3.8510000000000003E-2</v>
      </c>
      <c r="U24" s="64">
        <v>3.0200000000000001E-3</v>
      </c>
      <c r="V24" s="64">
        <v>2.0799999999999998E-3</v>
      </c>
      <c r="W24" s="284">
        <v>1.06E-3</v>
      </c>
      <c r="X24" s="64">
        <v>5.8599999999999998E-3</v>
      </c>
      <c r="Y24" s="64">
        <v>5.9100000000000003E-3</v>
      </c>
      <c r="Z24" s="285">
        <v>5.3600000000000002E-3</v>
      </c>
      <c r="AA24" s="604"/>
    </row>
    <row r="25" spans="1:27" s="52" customFormat="1" ht="12.75" customHeight="1" x14ac:dyDescent="0.2">
      <c r="A25" s="775" t="s">
        <v>71</v>
      </c>
      <c r="B25" s="286">
        <v>3153</v>
      </c>
      <c r="C25" s="89">
        <v>7397</v>
      </c>
      <c r="D25" s="287">
        <v>51712</v>
      </c>
      <c r="E25" s="89">
        <v>1431</v>
      </c>
      <c r="F25" s="89">
        <v>3530</v>
      </c>
      <c r="G25" s="287">
        <v>26328</v>
      </c>
      <c r="H25" s="89">
        <v>448</v>
      </c>
      <c r="I25" s="89">
        <v>1229</v>
      </c>
      <c r="J25" s="287">
        <v>14403</v>
      </c>
      <c r="K25" s="89">
        <v>506</v>
      </c>
      <c r="L25" s="89">
        <v>1294</v>
      </c>
      <c r="M25" s="288">
        <v>6514</v>
      </c>
      <c r="N25" s="775" t="s">
        <v>71</v>
      </c>
      <c r="O25" s="286">
        <v>68</v>
      </c>
      <c r="P25" s="89">
        <v>167</v>
      </c>
      <c r="Q25" s="287">
        <v>1049</v>
      </c>
      <c r="R25" s="89">
        <v>686</v>
      </c>
      <c r="S25" s="89">
        <v>1144</v>
      </c>
      <c r="T25" s="287">
        <v>3289</v>
      </c>
      <c r="U25" s="89">
        <v>5</v>
      </c>
      <c r="V25" s="89">
        <v>13</v>
      </c>
      <c r="W25" s="287">
        <v>51</v>
      </c>
      <c r="X25" s="89">
        <v>9</v>
      </c>
      <c r="Y25" s="89">
        <v>20</v>
      </c>
      <c r="Z25" s="288">
        <v>78</v>
      </c>
      <c r="AA25" s="604"/>
    </row>
    <row r="26" spans="1:27" s="52" customFormat="1" ht="12.75" customHeight="1" x14ac:dyDescent="0.2">
      <c r="A26" s="775"/>
      <c r="B26" s="281">
        <v>1</v>
      </c>
      <c r="C26" s="282">
        <v>1</v>
      </c>
      <c r="D26" s="283">
        <v>1</v>
      </c>
      <c r="E26" s="64">
        <v>0.45384999999999998</v>
      </c>
      <c r="F26" s="64">
        <v>0.47721999999999998</v>
      </c>
      <c r="G26" s="284">
        <v>0.50912999999999997</v>
      </c>
      <c r="H26" s="64">
        <v>0.14208999999999999</v>
      </c>
      <c r="I26" s="64">
        <v>0.16614999999999999</v>
      </c>
      <c r="J26" s="284">
        <v>0.27851999999999999</v>
      </c>
      <c r="K26" s="64">
        <v>0.16048000000000001</v>
      </c>
      <c r="L26" s="64">
        <v>0.17494000000000001</v>
      </c>
      <c r="M26" s="285">
        <v>0.12597</v>
      </c>
      <c r="N26" s="775"/>
      <c r="O26" s="60">
        <v>2.1569999999999999E-2</v>
      </c>
      <c r="P26" s="64">
        <v>2.2579999999999999E-2</v>
      </c>
      <c r="Q26" s="284">
        <v>2.0289999999999999E-2</v>
      </c>
      <c r="R26" s="64">
        <v>0.21757000000000001</v>
      </c>
      <c r="S26" s="64">
        <v>0.15465999999999999</v>
      </c>
      <c r="T26" s="284">
        <v>6.3600000000000004E-2</v>
      </c>
      <c r="U26" s="64">
        <v>1.5900000000000001E-3</v>
      </c>
      <c r="V26" s="64">
        <v>1.7600000000000001E-3</v>
      </c>
      <c r="W26" s="284">
        <v>9.8999999999999999E-4</v>
      </c>
      <c r="X26" s="64">
        <v>2.8500000000000001E-3</v>
      </c>
      <c r="Y26" s="64">
        <v>2.7000000000000001E-3</v>
      </c>
      <c r="Z26" s="285">
        <v>1.5100000000000001E-3</v>
      </c>
      <c r="AA26" s="604"/>
    </row>
    <row r="27" spans="1:27" s="52" customFormat="1" ht="12.75" customHeight="1" x14ac:dyDescent="0.2">
      <c r="A27" s="775" t="s">
        <v>72</v>
      </c>
      <c r="B27" s="286">
        <v>1346</v>
      </c>
      <c r="C27" s="89">
        <v>3620</v>
      </c>
      <c r="D27" s="287">
        <v>34581</v>
      </c>
      <c r="E27" s="89">
        <v>686</v>
      </c>
      <c r="F27" s="89">
        <v>1798</v>
      </c>
      <c r="G27" s="287">
        <v>13876</v>
      </c>
      <c r="H27" s="89">
        <v>397</v>
      </c>
      <c r="I27" s="89">
        <v>1148</v>
      </c>
      <c r="J27" s="287">
        <v>17426</v>
      </c>
      <c r="K27" s="89">
        <v>184</v>
      </c>
      <c r="L27" s="89">
        <v>475</v>
      </c>
      <c r="M27" s="288">
        <v>2278</v>
      </c>
      <c r="N27" s="775" t="s">
        <v>72</v>
      </c>
      <c r="O27" s="286">
        <v>23</v>
      </c>
      <c r="P27" s="89">
        <v>55</v>
      </c>
      <c r="Q27" s="287">
        <v>535</v>
      </c>
      <c r="R27" s="89">
        <v>31</v>
      </c>
      <c r="S27" s="89">
        <v>87</v>
      </c>
      <c r="T27" s="287">
        <v>175</v>
      </c>
      <c r="U27" s="89">
        <v>2</v>
      </c>
      <c r="V27" s="89">
        <v>8</v>
      </c>
      <c r="W27" s="287">
        <v>70</v>
      </c>
      <c r="X27" s="89">
        <v>23</v>
      </c>
      <c r="Y27" s="89">
        <v>49</v>
      </c>
      <c r="Z27" s="288">
        <v>221</v>
      </c>
      <c r="AA27" s="604"/>
    </row>
    <row r="28" spans="1:27" s="52" customFormat="1" ht="12.75" customHeight="1" x14ac:dyDescent="0.2">
      <c r="A28" s="775"/>
      <c r="B28" s="281">
        <v>1</v>
      </c>
      <c r="C28" s="282">
        <v>1</v>
      </c>
      <c r="D28" s="283">
        <v>1</v>
      </c>
      <c r="E28" s="64">
        <v>0.50966</v>
      </c>
      <c r="F28" s="64">
        <v>0.49669000000000002</v>
      </c>
      <c r="G28" s="284">
        <v>0.40126000000000001</v>
      </c>
      <c r="H28" s="64">
        <v>0.29494999999999999</v>
      </c>
      <c r="I28" s="64">
        <v>0.31713000000000002</v>
      </c>
      <c r="J28" s="284">
        <v>0.50392000000000003</v>
      </c>
      <c r="K28" s="64">
        <v>0.13669999999999999</v>
      </c>
      <c r="L28" s="64">
        <v>0.13122</v>
      </c>
      <c r="M28" s="285">
        <v>6.5869999999999998E-2</v>
      </c>
      <c r="N28" s="775"/>
      <c r="O28" s="60">
        <v>1.7090000000000001E-2</v>
      </c>
      <c r="P28" s="64">
        <v>1.519E-2</v>
      </c>
      <c r="Q28" s="284">
        <v>1.5469999999999999E-2</v>
      </c>
      <c r="R28" s="64">
        <v>2.3029999999999998E-2</v>
      </c>
      <c r="S28" s="64">
        <v>2.4029999999999999E-2</v>
      </c>
      <c r="T28" s="284">
        <v>5.0600000000000003E-3</v>
      </c>
      <c r="U28" s="64">
        <v>1.49E-3</v>
      </c>
      <c r="V28" s="64">
        <v>2.2100000000000002E-3</v>
      </c>
      <c r="W28" s="284">
        <v>2.0200000000000001E-3</v>
      </c>
      <c r="X28" s="64">
        <v>1.7090000000000001E-2</v>
      </c>
      <c r="Y28" s="64">
        <v>1.354E-2</v>
      </c>
      <c r="Z28" s="285">
        <v>6.3899999999999998E-3</v>
      </c>
      <c r="AA28" s="604"/>
    </row>
    <row r="29" spans="1:27" s="52" customFormat="1" ht="12.75" customHeight="1" x14ac:dyDescent="0.2">
      <c r="A29" s="775" t="s">
        <v>73</v>
      </c>
      <c r="B29" s="286">
        <v>2881</v>
      </c>
      <c r="C29" s="89">
        <v>7926</v>
      </c>
      <c r="D29" s="287">
        <v>41223</v>
      </c>
      <c r="E29" s="89">
        <v>1370</v>
      </c>
      <c r="F29" s="89">
        <v>4027</v>
      </c>
      <c r="G29" s="287">
        <v>26385</v>
      </c>
      <c r="H29" s="89">
        <v>399</v>
      </c>
      <c r="I29" s="89">
        <v>1161</v>
      </c>
      <c r="J29" s="287">
        <v>5508</v>
      </c>
      <c r="K29" s="89">
        <v>586</v>
      </c>
      <c r="L29" s="89">
        <v>1591</v>
      </c>
      <c r="M29" s="288">
        <v>5647</v>
      </c>
      <c r="N29" s="775" t="s">
        <v>73</v>
      </c>
      <c r="O29" s="286">
        <v>130</v>
      </c>
      <c r="P29" s="89">
        <v>311</v>
      </c>
      <c r="Q29" s="287">
        <v>1518</v>
      </c>
      <c r="R29" s="89">
        <v>389</v>
      </c>
      <c r="S29" s="89">
        <v>816</v>
      </c>
      <c r="T29" s="287">
        <v>1994</v>
      </c>
      <c r="U29" s="89">
        <v>0</v>
      </c>
      <c r="V29" s="89">
        <v>0</v>
      </c>
      <c r="W29" s="287">
        <v>0</v>
      </c>
      <c r="X29" s="89">
        <v>7</v>
      </c>
      <c r="Y29" s="89">
        <v>20</v>
      </c>
      <c r="Z29" s="288">
        <v>171</v>
      </c>
      <c r="AA29" s="604"/>
    </row>
    <row r="30" spans="1:27" s="52" customFormat="1" ht="12.75" customHeight="1" x14ac:dyDescent="0.2">
      <c r="A30" s="775"/>
      <c r="B30" s="281">
        <v>1</v>
      </c>
      <c r="C30" s="282">
        <v>1</v>
      </c>
      <c r="D30" s="283">
        <v>1</v>
      </c>
      <c r="E30" s="64">
        <v>0.47553000000000001</v>
      </c>
      <c r="F30" s="64">
        <v>0.50807000000000002</v>
      </c>
      <c r="G30" s="284">
        <v>0.64005999999999996</v>
      </c>
      <c r="H30" s="64">
        <v>0.13849</v>
      </c>
      <c r="I30" s="64">
        <v>0.14648</v>
      </c>
      <c r="J30" s="284">
        <v>0.13361000000000001</v>
      </c>
      <c r="K30" s="64">
        <v>0.2034</v>
      </c>
      <c r="L30" s="64">
        <v>0.20072999999999999</v>
      </c>
      <c r="M30" s="285">
        <v>0.13699</v>
      </c>
      <c r="N30" s="775"/>
      <c r="O30" s="60">
        <v>4.512E-2</v>
      </c>
      <c r="P30" s="64">
        <v>3.9239999999999997E-2</v>
      </c>
      <c r="Q30" s="284">
        <v>3.6819999999999999E-2</v>
      </c>
      <c r="R30" s="64">
        <v>0.13502</v>
      </c>
      <c r="S30" s="64">
        <v>0.10295</v>
      </c>
      <c r="T30" s="284">
        <v>4.8370000000000003E-2</v>
      </c>
      <c r="U30" s="64" t="s">
        <v>482</v>
      </c>
      <c r="V30" s="64" t="s">
        <v>482</v>
      </c>
      <c r="W30" s="284" t="s">
        <v>482</v>
      </c>
      <c r="X30" s="64">
        <v>2.4299999999999999E-3</v>
      </c>
      <c r="Y30" s="64">
        <v>2.5200000000000001E-3</v>
      </c>
      <c r="Z30" s="285">
        <v>4.15E-3</v>
      </c>
      <c r="AA30" s="604"/>
    </row>
    <row r="31" spans="1:27" s="52" customFormat="1" ht="12.75" customHeight="1" x14ac:dyDescent="0.2">
      <c r="A31" s="775" t="s">
        <v>74</v>
      </c>
      <c r="B31" s="286">
        <v>780</v>
      </c>
      <c r="C31" s="89">
        <v>1840</v>
      </c>
      <c r="D31" s="287">
        <v>8001</v>
      </c>
      <c r="E31" s="89">
        <v>380</v>
      </c>
      <c r="F31" s="89">
        <v>826</v>
      </c>
      <c r="G31" s="287">
        <v>4464</v>
      </c>
      <c r="H31" s="89">
        <v>135</v>
      </c>
      <c r="I31" s="89">
        <v>348</v>
      </c>
      <c r="J31" s="287">
        <v>1377</v>
      </c>
      <c r="K31" s="89">
        <v>177</v>
      </c>
      <c r="L31" s="89">
        <v>443</v>
      </c>
      <c r="M31" s="288">
        <v>1475</v>
      </c>
      <c r="N31" s="775" t="s">
        <v>74</v>
      </c>
      <c r="O31" s="286">
        <v>14</v>
      </c>
      <c r="P31" s="89">
        <v>35</v>
      </c>
      <c r="Q31" s="287">
        <v>138</v>
      </c>
      <c r="R31" s="89">
        <v>67</v>
      </c>
      <c r="S31" s="89">
        <v>174</v>
      </c>
      <c r="T31" s="287">
        <v>485</v>
      </c>
      <c r="U31" s="89">
        <v>4</v>
      </c>
      <c r="V31" s="89">
        <v>6</v>
      </c>
      <c r="W31" s="287">
        <v>26</v>
      </c>
      <c r="X31" s="89">
        <v>3</v>
      </c>
      <c r="Y31" s="89">
        <v>8</v>
      </c>
      <c r="Z31" s="288">
        <v>36</v>
      </c>
      <c r="AA31" s="604"/>
    </row>
    <row r="32" spans="1:27" s="52" customFormat="1" ht="12.75" customHeight="1" x14ac:dyDescent="0.2">
      <c r="A32" s="775"/>
      <c r="B32" s="281">
        <v>1</v>
      </c>
      <c r="C32" s="282">
        <v>1</v>
      </c>
      <c r="D32" s="283">
        <v>1</v>
      </c>
      <c r="E32" s="64">
        <v>0.48718</v>
      </c>
      <c r="F32" s="64">
        <v>0.44890999999999998</v>
      </c>
      <c r="G32" s="284">
        <v>0.55793000000000004</v>
      </c>
      <c r="H32" s="64">
        <v>0.17308000000000001</v>
      </c>
      <c r="I32" s="64">
        <v>0.18912999999999999</v>
      </c>
      <c r="J32" s="284">
        <v>0.1721</v>
      </c>
      <c r="K32" s="64">
        <v>0.22692000000000001</v>
      </c>
      <c r="L32" s="64">
        <v>0.24076</v>
      </c>
      <c r="M32" s="285">
        <v>0.18435000000000001</v>
      </c>
      <c r="N32" s="775"/>
      <c r="O32" s="60">
        <v>1.7950000000000001E-2</v>
      </c>
      <c r="P32" s="64">
        <v>1.9019999999999999E-2</v>
      </c>
      <c r="Q32" s="284">
        <v>1.7250000000000001E-2</v>
      </c>
      <c r="R32" s="64">
        <v>8.5900000000000004E-2</v>
      </c>
      <c r="S32" s="64">
        <v>9.4570000000000001E-2</v>
      </c>
      <c r="T32" s="284">
        <v>6.062E-2</v>
      </c>
      <c r="U32" s="64">
        <v>5.13E-3</v>
      </c>
      <c r="V32" s="64">
        <v>3.2599999999999999E-3</v>
      </c>
      <c r="W32" s="284">
        <v>3.2499999999999999E-3</v>
      </c>
      <c r="X32" s="64">
        <v>3.8500000000000001E-3</v>
      </c>
      <c r="Y32" s="64">
        <v>4.3499999999999997E-3</v>
      </c>
      <c r="Z32" s="285">
        <v>4.4999999999999997E-3</v>
      </c>
      <c r="AA32" s="604"/>
    </row>
    <row r="33" spans="1:27" s="52" customFormat="1" ht="12.75" customHeight="1" x14ac:dyDescent="0.2">
      <c r="A33" s="775" t="s">
        <v>75</v>
      </c>
      <c r="B33" s="286">
        <v>3357</v>
      </c>
      <c r="C33" s="89">
        <v>8826</v>
      </c>
      <c r="D33" s="287">
        <v>65788</v>
      </c>
      <c r="E33" s="89">
        <v>2106</v>
      </c>
      <c r="F33" s="89">
        <v>5644</v>
      </c>
      <c r="G33" s="287">
        <v>39638</v>
      </c>
      <c r="H33" s="89">
        <v>514</v>
      </c>
      <c r="I33" s="89">
        <v>1421</v>
      </c>
      <c r="J33" s="287">
        <v>17227</v>
      </c>
      <c r="K33" s="89">
        <v>412</v>
      </c>
      <c r="L33" s="89">
        <v>915</v>
      </c>
      <c r="M33" s="288">
        <v>3482</v>
      </c>
      <c r="N33" s="775" t="s">
        <v>75</v>
      </c>
      <c r="O33" s="286">
        <v>133</v>
      </c>
      <c r="P33" s="89">
        <v>399</v>
      </c>
      <c r="Q33" s="287">
        <v>3835</v>
      </c>
      <c r="R33" s="89">
        <v>155</v>
      </c>
      <c r="S33" s="89">
        <v>366</v>
      </c>
      <c r="T33" s="287">
        <v>964</v>
      </c>
      <c r="U33" s="89">
        <v>7</v>
      </c>
      <c r="V33" s="89">
        <v>14</v>
      </c>
      <c r="W33" s="287">
        <v>74</v>
      </c>
      <c r="X33" s="89">
        <v>30</v>
      </c>
      <c r="Y33" s="89">
        <v>67</v>
      </c>
      <c r="Z33" s="288">
        <v>568</v>
      </c>
      <c r="AA33" s="604"/>
    </row>
    <row r="34" spans="1:27" s="52" customFormat="1" ht="12.75" customHeight="1" x14ac:dyDescent="0.2">
      <c r="A34" s="775"/>
      <c r="B34" s="281">
        <v>1</v>
      </c>
      <c r="C34" s="282">
        <v>1</v>
      </c>
      <c r="D34" s="283">
        <v>1</v>
      </c>
      <c r="E34" s="64">
        <v>0.62734999999999996</v>
      </c>
      <c r="F34" s="64">
        <v>0.63946999999999998</v>
      </c>
      <c r="G34" s="284">
        <v>0.60250999999999999</v>
      </c>
      <c r="H34" s="64">
        <v>0.15311</v>
      </c>
      <c r="I34" s="64">
        <v>0.161</v>
      </c>
      <c r="J34" s="284">
        <v>0.26185999999999998</v>
      </c>
      <c r="K34" s="64">
        <v>0.12273000000000001</v>
      </c>
      <c r="L34" s="64">
        <v>0.10367</v>
      </c>
      <c r="M34" s="285">
        <v>5.2929999999999998E-2</v>
      </c>
      <c r="N34" s="775"/>
      <c r="O34" s="60">
        <v>3.9620000000000002E-2</v>
      </c>
      <c r="P34" s="64">
        <v>4.521E-2</v>
      </c>
      <c r="Q34" s="284">
        <v>5.8290000000000002E-2</v>
      </c>
      <c r="R34" s="64">
        <v>4.6170000000000003E-2</v>
      </c>
      <c r="S34" s="64">
        <v>4.147E-2</v>
      </c>
      <c r="T34" s="284">
        <v>1.465E-2</v>
      </c>
      <c r="U34" s="64">
        <v>2.0899999999999998E-3</v>
      </c>
      <c r="V34" s="64">
        <v>1.5900000000000001E-3</v>
      </c>
      <c r="W34" s="284">
        <v>1.1199999999999999E-3</v>
      </c>
      <c r="X34" s="64">
        <v>8.94E-3</v>
      </c>
      <c r="Y34" s="64">
        <v>7.5900000000000004E-3</v>
      </c>
      <c r="Z34" s="285">
        <v>8.6300000000000005E-3</v>
      </c>
      <c r="AA34" s="604"/>
    </row>
    <row r="35" spans="1:27" s="52" customFormat="1" ht="12.75" customHeight="1" x14ac:dyDescent="0.2">
      <c r="A35" s="763" t="s">
        <v>76</v>
      </c>
      <c r="B35" s="286">
        <v>1245</v>
      </c>
      <c r="C35" s="89">
        <v>2859</v>
      </c>
      <c r="D35" s="287">
        <v>18897</v>
      </c>
      <c r="E35" s="89">
        <v>734</v>
      </c>
      <c r="F35" s="89">
        <v>1683</v>
      </c>
      <c r="G35" s="287">
        <v>13132</v>
      </c>
      <c r="H35" s="89">
        <v>134</v>
      </c>
      <c r="I35" s="89">
        <v>315</v>
      </c>
      <c r="J35" s="287">
        <v>2036</v>
      </c>
      <c r="K35" s="89">
        <v>161</v>
      </c>
      <c r="L35" s="89">
        <v>415</v>
      </c>
      <c r="M35" s="288">
        <v>2201</v>
      </c>
      <c r="N35" s="763" t="s">
        <v>76</v>
      </c>
      <c r="O35" s="286">
        <v>71</v>
      </c>
      <c r="P35" s="89">
        <v>138</v>
      </c>
      <c r="Q35" s="287">
        <v>707</v>
      </c>
      <c r="R35" s="89">
        <v>79</v>
      </c>
      <c r="S35" s="89">
        <v>169</v>
      </c>
      <c r="T35" s="287">
        <v>386</v>
      </c>
      <c r="U35" s="89">
        <v>16</v>
      </c>
      <c r="V35" s="89">
        <v>33</v>
      </c>
      <c r="W35" s="287">
        <v>146</v>
      </c>
      <c r="X35" s="89">
        <v>50</v>
      </c>
      <c r="Y35" s="89">
        <v>106</v>
      </c>
      <c r="Z35" s="288">
        <v>289</v>
      </c>
      <c r="AA35" s="604"/>
    </row>
    <row r="36" spans="1:27" s="52" customFormat="1" ht="12.75" customHeight="1" x14ac:dyDescent="0.2">
      <c r="A36" s="764"/>
      <c r="B36" s="289">
        <v>1</v>
      </c>
      <c r="C36" s="290">
        <v>1</v>
      </c>
      <c r="D36" s="291">
        <v>1</v>
      </c>
      <c r="E36" s="292">
        <v>0.58955999999999997</v>
      </c>
      <c r="F36" s="292">
        <v>0.58867000000000003</v>
      </c>
      <c r="G36" s="293">
        <v>0.69493000000000005</v>
      </c>
      <c r="H36" s="292">
        <v>0.10763</v>
      </c>
      <c r="I36" s="292">
        <v>0.11018</v>
      </c>
      <c r="J36" s="293">
        <v>0.10774</v>
      </c>
      <c r="K36" s="292">
        <v>0.12931999999999999</v>
      </c>
      <c r="L36" s="292">
        <v>0.14516000000000001</v>
      </c>
      <c r="M36" s="294">
        <v>0.11647</v>
      </c>
      <c r="N36" s="764"/>
      <c r="O36" s="326">
        <v>5.7029999999999997E-2</v>
      </c>
      <c r="P36" s="292">
        <v>4.827E-2</v>
      </c>
      <c r="Q36" s="293">
        <v>3.7409999999999999E-2</v>
      </c>
      <c r="R36" s="292">
        <v>6.3450000000000006E-2</v>
      </c>
      <c r="S36" s="292">
        <v>5.9110000000000003E-2</v>
      </c>
      <c r="T36" s="293">
        <v>2.043E-2</v>
      </c>
      <c r="U36" s="292">
        <v>1.285E-2</v>
      </c>
      <c r="V36" s="292">
        <v>1.154E-2</v>
      </c>
      <c r="W36" s="293">
        <v>7.7299999999999999E-3</v>
      </c>
      <c r="X36" s="292">
        <v>4.0160000000000001E-2</v>
      </c>
      <c r="Y36" s="292">
        <v>3.7080000000000002E-2</v>
      </c>
      <c r="Z36" s="294">
        <v>1.529E-2</v>
      </c>
      <c r="AA36" s="604"/>
    </row>
    <row r="37" spans="1:27" s="52" customFormat="1" ht="12.75" customHeight="1" x14ac:dyDescent="0.2">
      <c r="A37" s="779" t="s">
        <v>85</v>
      </c>
      <c r="B37" s="318">
        <v>87489</v>
      </c>
      <c r="C37" s="319">
        <v>199475</v>
      </c>
      <c r="D37" s="70">
        <v>1610614</v>
      </c>
      <c r="E37" s="296">
        <v>43473</v>
      </c>
      <c r="F37" s="296">
        <v>99595</v>
      </c>
      <c r="G37" s="67">
        <v>880540</v>
      </c>
      <c r="H37" s="296">
        <v>17253</v>
      </c>
      <c r="I37" s="296">
        <v>39615</v>
      </c>
      <c r="J37" s="67">
        <v>431496</v>
      </c>
      <c r="K37" s="296">
        <v>14403</v>
      </c>
      <c r="L37" s="296">
        <v>33233</v>
      </c>
      <c r="M37" s="297">
        <v>186790</v>
      </c>
      <c r="N37" s="965" t="s">
        <v>85</v>
      </c>
      <c r="O37" s="318">
        <v>3663</v>
      </c>
      <c r="P37" s="319">
        <v>7830</v>
      </c>
      <c r="Q37" s="70">
        <v>44960</v>
      </c>
      <c r="R37" s="296">
        <v>7165</v>
      </c>
      <c r="S37" s="296">
        <v>15438</v>
      </c>
      <c r="T37" s="67">
        <v>54064</v>
      </c>
      <c r="U37" s="296">
        <v>208</v>
      </c>
      <c r="V37" s="296">
        <v>415</v>
      </c>
      <c r="W37" s="67">
        <v>2670</v>
      </c>
      <c r="X37" s="296">
        <v>1324</v>
      </c>
      <c r="Y37" s="296">
        <v>3349</v>
      </c>
      <c r="Z37" s="297">
        <v>10094</v>
      </c>
      <c r="AA37" s="604"/>
    </row>
    <row r="38" spans="1:27" ht="12.75" customHeight="1" thickBot="1" x14ac:dyDescent="0.25">
      <c r="A38" s="975"/>
      <c r="B38" s="298">
        <v>1</v>
      </c>
      <c r="C38" s="299">
        <v>1</v>
      </c>
      <c r="D38" s="300">
        <v>1</v>
      </c>
      <c r="E38" s="301">
        <v>0.49690000000000001</v>
      </c>
      <c r="F38" s="301">
        <v>0.49929000000000001</v>
      </c>
      <c r="G38" s="302">
        <v>0.54671000000000003</v>
      </c>
      <c r="H38" s="301">
        <v>0.19719999999999999</v>
      </c>
      <c r="I38" s="301">
        <v>0.1986</v>
      </c>
      <c r="J38" s="302">
        <v>0.26790999999999998</v>
      </c>
      <c r="K38" s="301">
        <v>0.16463</v>
      </c>
      <c r="L38" s="301">
        <v>0.1666</v>
      </c>
      <c r="M38" s="128">
        <v>0.11597</v>
      </c>
      <c r="N38" s="778"/>
      <c r="O38" s="126">
        <v>4.1869999999999997E-2</v>
      </c>
      <c r="P38" s="301">
        <v>3.925E-2</v>
      </c>
      <c r="Q38" s="302">
        <v>2.7910000000000001E-2</v>
      </c>
      <c r="R38" s="301">
        <v>8.1900000000000001E-2</v>
      </c>
      <c r="S38" s="301">
        <v>7.739E-2</v>
      </c>
      <c r="T38" s="302">
        <v>3.3570000000000003E-2</v>
      </c>
      <c r="U38" s="301">
        <v>2.3800000000000002E-3</v>
      </c>
      <c r="V38" s="301">
        <v>2.0799999999999998E-3</v>
      </c>
      <c r="W38" s="302">
        <v>1.66E-3</v>
      </c>
      <c r="X38" s="301">
        <v>1.5129999999999999E-2</v>
      </c>
      <c r="Y38" s="301">
        <v>1.6789999999999999E-2</v>
      </c>
      <c r="Z38" s="128">
        <v>6.2700000000000004E-3</v>
      </c>
    </row>
    <row r="39" spans="1:27" s="536" customFormat="1" x14ac:dyDescent="0.2">
      <c r="X39" s="620"/>
      <c r="Y39" s="620"/>
      <c r="Z39" s="620"/>
    </row>
    <row r="40" spans="1:27" s="534" customFormat="1" ht="11.25" x14ac:dyDescent="0.2">
      <c r="A40" s="534" t="str">
        <f>"Anmerkungen. Datengrundlage: Volkshochschul-Statistik "&amp;Hilfswerte!B1&amp;"; Basis: "&amp;Tabelle1!$C$36&amp;" vhs."</f>
        <v>Anmerkungen. Datengrundlage: Volkshochschul-Statistik 2024; Basis: 821 vhs.</v>
      </c>
      <c r="N40" s="534" t="str">
        <f>"Anmerkungen. Datengrundlage: Volkshochschul-Statistik "&amp;Hilfswerte!B1&amp;"; Basis: "&amp;Tabelle1!$C$36&amp;" vhs."</f>
        <v>Anmerkungen. Datengrundlage: Volkshochschul-Statistik 2024; Basis: 821 vhs.</v>
      </c>
      <c r="X40" s="621"/>
      <c r="Y40" s="621"/>
      <c r="Z40" s="621"/>
    </row>
    <row r="41" spans="1:27" s="534" customFormat="1" ht="11.25" x14ac:dyDescent="0.2">
      <c r="X41" s="621"/>
      <c r="Y41" s="621"/>
      <c r="Z41" s="621"/>
    </row>
    <row r="42" spans="1:27" s="532" customFormat="1" x14ac:dyDescent="0.2">
      <c r="A42" s="534" t="str">
        <f>Tabelle1!$A$41</f>
        <v>Datengrundlage: Deutsches Institut für Erwachsenenbildung DIE (2025). „Basisdaten Volkshochschul-Statistik (seit 2018)“</v>
      </c>
      <c r="B42" s="536"/>
      <c r="C42" s="536"/>
      <c r="D42" s="536"/>
      <c r="E42" s="536"/>
      <c r="F42" s="536"/>
      <c r="N42" s="534" t="str">
        <f>Tabelle1!$A$41</f>
        <v>Datengrundlage: Deutsches Institut für Erwachsenenbildung DIE (2025). „Basisdaten Volkshochschul-Statistik (seit 2018)“</v>
      </c>
      <c r="O42" s="536"/>
      <c r="P42" s="536"/>
      <c r="Q42" s="536"/>
      <c r="R42" s="536"/>
      <c r="S42" s="536"/>
    </row>
    <row r="43" spans="1:27" s="532" customFormat="1" x14ac:dyDescent="0.2">
      <c r="A43" s="534" t="str">
        <f>Tabelle1!$A$42</f>
        <v xml:space="preserve">(ZA6276; Version 2.0.0) [Data set]. GESIS, Köln. </v>
      </c>
      <c r="E43" s="762" t="s">
        <v>473</v>
      </c>
      <c r="F43" s="762"/>
      <c r="G43" s="762"/>
      <c r="N43" s="534" t="str">
        <f>Tabelle1!$A$42</f>
        <v xml:space="preserve">(ZA6276; Version 2.0.0) [Data set]. GESIS, Köln. </v>
      </c>
      <c r="R43" s="762" t="s">
        <v>473</v>
      </c>
      <c r="S43" s="762"/>
      <c r="T43" s="762"/>
    </row>
    <row r="44" spans="1:27" s="532" customFormat="1" x14ac:dyDescent="0.2">
      <c r="A44" s="536"/>
      <c r="B44" s="536"/>
      <c r="C44" s="536"/>
      <c r="D44" s="536"/>
      <c r="E44" s="536"/>
      <c r="F44" s="536"/>
      <c r="N44" s="536"/>
      <c r="O44" s="536"/>
      <c r="P44" s="536"/>
      <c r="Q44" s="536"/>
      <c r="R44" s="536"/>
      <c r="S44" s="536"/>
    </row>
    <row r="45" spans="1:27" s="532" customFormat="1" x14ac:dyDescent="0.2">
      <c r="A45" s="666" t="str">
        <f>Tabelle1!$A$44</f>
        <v>Die Tabellen stehen unter der Lizenz CC BY-SA DEED 4.0.</v>
      </c>
      <c r="B45" s="536"/>
      <c r="C45" s="536"/>
      <c r="D45" s="536"/>
      <c r="E45" s="536"/>
      <c r="F45" s="536"/>
      <c r="N45" s="666" t="str">
        <f>Tabelle1!$A$44</f>
        <v>Die Tabellen stehen unter der Lizenz CC BY-SA DEED 4.0.</v>
      </c>
      <c r="O45" s="536"/>
      <c r="P45" s="536"/>
      <c r="Q45" s="536"/>
      <c r="R45" s="536"/>
      <c r="S45" s="536"/>
    </row>
    <row r="46" spans="1:27" s="524" customFormat="1" ht="11.25" x14ac:dyDescent="0.2">
      <c r="X46" s="525"/>
      <c r="Y46" s="525"/>
      <c r="Z46" s="525"/>
      <c r="AA46" s="534"/>
    </row>
    <row r="47" spans="1:27" s="73" customFormat="1" ht="45" x14ac:dyDescent="0.6">
      <c r="A47" s="74"/>
      <c r="X47" s="75"/>
      <c r="Y47" s="75"/>
      <c r="Z47" s="75"/>
      <c r="AA47" s="629"/>
    </row>
    <row r="52" ht="26.25" customHeight="1" x14ac:dyDescent="0.2"/>
  </sheetData>
  <mergeCells count="50">
    <mergeCell ref="E43:G43"/>
    <mergeCell ref="R43:T43"/>
    <mergeCell ref="U3:W3"/>
    <mergeCell ref="X3:Z3"/>
    <mergeCell ref="A2:A4"/>
    <mergeCell ref="N2:N4"/>
    <mergeCell ref="A1:M1"/>
    <mergeCell ref="N1:Z1"/>
    <mergeCell ref="B2:D3"/>
    <mergeCell ref="E2:M2"/>
    <mergeCell ref="O2:Z2"/>
    <mergeCell ref="E3:G3"/>
    <mergeCell ref="H3:J3"/>
    <mergeCell ref="K3:M3"/>
    <mergeCell ref="O3:Q3"/>
    <mergeCell ref="R3:T3"/>
    <mergeCell ref="A5:A6"/>
    <mergeCell ref="N5:N6"/>
    <mergeCell ref="A7:A8"/>
    <mergeCell ref="N7:N8"/>
    <mergeCell ref="A9:A10"/>
    <mergeCell ref="N9:N10"/>
    <mergeCell ref="A11:A12"/>
    <mergeCell ref="N11:N12"/>
    <mergeCell ref="A13:A14"/>
    <mergeCell ref="N13:N14"/>
    <mergeCell ref="A15:A16"/>
    <mergeCell ref="N15:N16"/>
    <mergeCell ref="A17:A18"/>
    <mergeCell ref="N17:N18"/>
    <mergeCell ref="A19:A20"/>
    <mergeCell ref="N19:N20"/>
    <mergeCell ref="A21:A22"/>
    <mergeCell ref="N21:N22"/>
    <mergeCell ref="A23:A24"/>
    <mergeCell ref="N23:N24"/>
    <mergeCell ref="A25:A26"/>
    <mergeCell ref="N25:N26"/>
    <mergeCell ref="A27:A28"/>
    <mergeCell ref="N27:N28"/>
    <mergeCell ref="A35:A36"/>
    <mergeCell ref="N35:N36"/>
    <mergeCell ref="A37:A38"/>
    <mergeCell ref="N37:N38"/>
    <mergeCell ref="A29:A30"/>
    <mergeCell ref="N29:N30"/>
    <mergeCell ref="A31:A32"/>
    <mergeCell ref="N31:N32"/>
    <mergeCell ref="A33:A34"/>
    <mergeCell ref="N33:N34"/>
  </mergeCells>
  <conditionalFormatting sqref="A6 A8 A10 A12 A14 A16 A18 A20 A22 A24 A26 A28 A30 A32 A34 A36">
    <cfRule type="cellIs" dxfId="185" priority="26" stopIfTrue="1" operator="equal">
      <formula>1</formula>
    </cfRule>
  </conditionalFormatting>
  <conditionalFormatting sqref="A6:F6 A8:G8 A10:G10 A12:G12 A14:G14 A16:G16 A18:G18 A20:G20 A22:G22 A24:G24 A26:G26 A28:G28 A30:G30 A32:G32 A34:G34 A36:G36">
    <cfRule type="cellIs" dxfId="184" priority="27" stopIfTrue="1" operator="lessThan">
      <formula>0.0005</formula>
    </cfRule>
  </conditionalFormatting>
  <conditionalFormatting sqref="A5:XFD5">
    <cfRule type="cellIs" dxfId="183" priority="2" stopIfTrue="1" operator="equal">
      <formula>0</formula>
    </cfRule>
  </conditionalFormatting>
  <conditionalFormatting sqref="B7:M7">
    <cfRule type="cellIs" dxfId="182" priority="16" stopIfTrue="1" operator="equal">
      <formula>0</formula>
    </cfRule>
  </conditionalFormatting>
  <conditionalFormatting sqref="G6:M6">
    <cfRule type="cellIs" dxfId="181" priority="13" stopIfTrue="1" operator="lessThan">
      <formula>0.0005</formula>
    </cfRule>
  </conditionalFormatting>
  <conditionalFormatting sqref="H8:M8 H10:M10 H12:M12 H14:M14 H16:M16 H18:M18 H20:M20 H22:M22 H24:M24 H26:M26 H28:M28 H30:M30 H32:M32 H34:M34 H36:M36">
    <cfRule type="cellIs" dxfId="180" priority="15" stopIfTrue="1" operator="lessThan">
      <formula>0.0005</formula>
    </cfRule>
  </conditionalFormatting>
  <conditionalFormatting sqref="N6 N8 N10 N12 N14 N16 N18 N20 N22 N24 N26 N28 N30 N32 N34 N36">
    <cfRule type="cellIs" dxfId="179" priority="23" stopIfTrue="1" operator="equal">
      <formula>1</formula>
    </cfRule>
    <cfRule type="cellIs" dxfId="178" priority="24" stopIfTrue="1" operator="lessThan">
      <formula>0.0005</formula>
    </cfRule>
  </conditionalFormatting>
  <conditionalFormatting sqref="O6:IV6">
    <cfRule type="cellIs" dxfId="177" priority="1" stopIfTrue="1" operator="lessThan">
      <formula>0.0005</formula>
    </cfRule>
  </conditionalFormatting>
  <conditionalFormatting sqref="O7:IV7 A9:XFD9 A11:XFD11 A13:XFD13 A15:XFD15 A17:XFD17 A19:XFD19 A21:XFD21 A23:XFD23 A25:XFD25 A27:XFD27 A29:XFD29 A31:XFD31 A33:XFD33 A35:XFD35 A37:XFD37">
    <cfRule type="cellIs" dxfId="176" priority="4" stopIfTrue="1" operator="equal">
      <formula>0</formula>
    </cfRule>
  </conditionalFormatting>
  <conditionalFormatting sqref="O8:IV8 O10:IV10 O12:IV12 O14:IV14 O16:IV16 O18:IV18 O20:IV20 O22:IV22 O24:IV24 O26:IV26 O28:IV28 O30:IV30 O32:IV32 O34:IV34 O36:IV36 A38:XFD38">
    <cfRule type="cellIs" dxfId="175" priority="3" stopIfTrue="1" operator="lessThan">
      <formula>0.0005</formula>
    </cfRule>
  </conditionalFormatting>
  <hyperlinks>
    <hyperlink ref="A45" r:id="rId1" display="Publikation und Tabellen stehen unter der Lizenz CC BY-SA DEED 4.0." xr:uid="{85CA2012-4F3C-4A04-A0FF-9A183A054CFF}"/>
    <hyperlink ref="N45" r:id="rId2" display="Publikation und Tabellen stehen unter der Lizenz CC BY-SA DEED 4.0." xr:uid="{BB5F11F4-CF0C-4F9A-8CE0-F47356A9D892}"/>
    <hyperlink ref="E43" r:id="rId3" xr:uid="{811F149D-237B-4AA3-840B-E67B3420EA2A}"/>
    <hyperlink ref="E43:G43" r:id="rId4" display="http://dx.doi.org/10.4232/1.14582 " xr:uid="{8425309E-DD57-409B-BA86-22922214C0E8}"/>
    <hyperlink ref="R43" r:id="rId5" xr:uid="{3D2778B0-EB1D-4577-B7DA-D9F77289F94F}"/>
    <hyperlink ref="R43:T43" r:id="rId6" display="http://dx.doi.org/10.4232/1.14582 " xr:uid="{B00FFF79-207C-4F09-B610-09A62CE95F68}"/>
  </hyperlinks>
  <pageMargins left="0.78740157480314965" right="0.78740157480314965" top="0.98425196850393704" bottom="0.98425196850393704" header="0.51181102362204722" footer="0.51181102362204722"/>
  <pageSetup paperSize="9" scale="72" orientation="portrait" r:id="rId7"/>
  <headerFooter scaleWithDoc="0" alignWithMargins="0"/>
  <colBreaks count="1" manualBreakCount="1">
    <brk id="13" max="44" man="1"/>
  </colBreaks>
  <legacyDrawingHF r:id="rId8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6048D6-94AE-47DA-B9E1-01463C98A08E}">
  <sheetPr>
    <pageSetUpPr fitToPage="1"/>
  </sheetPr>
  <dimension ref="A1:N47"/>
  <sheetViews>
    <sheetView view="pageBreakPreview" zoomScaleNormal="100" zoomScaleSheetLayoutView="100" workbookViewId="0">
      <selection sqref="A1:M1"/>
    </sheetView>
  </sheetViews>
  <sheetFormatPr baseColWidth="10" defaultRowHeight="12.75" x14ac:dyDescent="0.2"/>
  <cols>
    <col min="1" max="1" width="11.7109375" customWidth="1"/>
    <col min="2" max="2" width="10.7109375" customWidth="1"/>
    <col min="5" max="5" width="10.7109375" customWidth="1"/>
    <col min="8" max="8" width="10.28515625" customWidth="1"/>
    <col min="11" max="11" width="10.85546875" style="536" customWidth="1"/>
    <col min="14" max="14" width="2.5703125" style="536" customWidth="1"/>
  </cols>
  <sheetData>
    <row r="1" spans="1:13" ht="39.950000000000003" customHeight="1" thickBot="1" x14ac:dyDescent="0.25">
      <c r="A1" s="765" t="str">
        <f>"Tabelle 17.1: Einzelveranstaltungen, Unterrichtsstunden und Teilnehmende nach Ländern und Veranstaltungsmerkmalen " &amp;Hilfswerte!B1</f>
        <v>Tabelle 17.1: Einzelveranstaltungen, Unterrichtsstunden und Teilnehmende nach Ländern und Veranstaltungsmerkmalen 2024</v>
      </c>
      <c r="B1" s="765"/>
      <c r="C1" s="765"/>
      <c r="D1" s="765"/>
      <c r="E1" s="765"/>
      <c r="F1" s="765"/>
      <c r="G1" s="765"/>
      <c r="H1" s="765"/>
      <c r="I1" s="765"/>
      <c r="J1" s="765"/>
      <c r="K1" s="765"/>
      <c r="L1" s="765"/>
      <c r="M1" s="765"/>
    </row>
    <row r="2" spans="1:13" ht="25.5" customHeight="1" x14ac:dyDescent="0.2">
      <c r="A2" s="912" t="s">
        <v>12</v>
      </c>
      <c r="B2" s="915" t="s">
        <v>292</v>
      </c>
      <c r="C2" s="916"/>
      <c r="D2" s="980"/>
      <c r="E2" s="955" t="s">
        <v>445</v>
      </c>
      <c r="F2" s="919"/>
      <c r="G2" s="919"/>
      <c r="H2" s="919"/>
      <c r="I2" s="919"/>
      <c r="J2" s="919"/>
      <c r="K2" s="919"/>
      <c r="L2" s="919"/>
      <c r="M2" s="920"/>
    </row>
    <row r="3" spans="1:13" ht="26.25" customHeight="1" x14ac:dyDescent="0.2">
      <c r="A3" s="913"/>
      <c r="B3" s="917"/>
      <c r="C3" s="918"/>
      <c r="D3" s="1019"/>
      <c r="E3" s="921" t="s">
        <v>393</v>
      </c>
      <c r="F3" s="922"/>
      <c r="G3" s="923"/>
      <c r="H3" s="1020" t="s">
        <v>295</v>
      </c>
      <c r="I3" s="1021"/>
      <c r="J3" s="1021"/>
      <c r="K3" s="1022"/>
      <c r="L3" s="1022"/>
      <c r="M3" s="1023"/>
    </row>
    <row r="4" spans="1:13" ht="26.25" customHeight="1" x14ac:dyDescent="0.2">
      <c r="A4" s="913"/>
      <c r="B4" s="925"/>
      <c r="C4" s="926"/>
      <c r="D4" s="927"/>
      <c r="E4" s="925"/>
      <c r="F4" s="926"/>
      <c r="G4" s="927"/>
      <c r="H4" s="925"/>
      <c r="I4" s="926"/>
      <c r="J4" s="926"/>
      <c r="K4" s="976" t="s">
        <v>453</v>
      </c>
      <c r="L4" s="977"/>
      <c r="M4" s="979"/>
    </row>
    <row r="5" spans="1:13" ht="33.75" x14ac:dyDescent="0.2">
      <c r="A5" s="914"/>
      <c r="B5" s="555" t="s">
        <v>293</v>
      </c>
      <c r="C5" s="555" t="s">
        <v>40</v>
      </c>
      <c r="D5" s="606" t="s">
        <v>296</v>
      </c>
      <c r="E5" s="555" t="s">
        <v>293</v>
      </c>
      <c r="F5" s="555" t="s">
        <v>40</v>
      </c>
      <c r="G5" s="555" t="s">
        <v>296</v>
      </c>
      <c r="H5" s="555" t="s">
        <v>293</v>
      </c>
      <c r="I5" s="555" t="s">
        <v>40</v>
      </c>
      <c r="J5" s="606" t="s">
        <v>296</v>
      </c>
      <c r="K5" s="555" t="s">
        <v>293</v>
      </c>
      <c r="L5" s="555" t="s">
        <v>40</v>
      </c>
      <c r="M5" s="557" t="s">
        <v>296</v>
      </c>
    </row>
    <row r="6" spans="1:13" ht="12.75" customHeight="1" x14ac:dyDescent="0.2">
      <c r="A6" s="911" t="s">
        <v>61</v>
      </c>
      <c r="B6" s="277">
        <v>14816</v>
      </c>
      <c r="C6" s="278">
        <v>32166</v>
      </c>
      <c r="D6" s="279">
        <v>349472</v>
      </c>
      <c r="E6" s="277">
        <v>1949</v>
      </c>
      <c r="F6" s="278">
        <v>4005</v>
      </c>
      <c r="G6" s="279">
        <v>22427</v>
      </c>
      <c r="H6" s="278">
        <v>2304</v>
      </c>
      <c r="I6" s="278">
        <v>4604</v>
      </c>
      <c r="J6" s="278">
        <v>57663</v>
      </c>
      <c r="K6" s="277">
        <v>1873</v>
      </c>
      <c r="L6" s="278">
        <v>3638</v>
      </c>
      <c r="M6" s="280">
        <v>31298</v>
      </c>
    </row>
    <row r="7" spans="1:13" ht="12.75" customHeight="1" x14ac:dyDescent="0.2">
      <c r="A7" s="910"/>
      <c r="B7" s="281">
        <v>1</v>
      </c>
      <c r="C7" s="282">
        <v>1</v>
      </c>
      <c r="D7" s="283">
        <v>1</v>
      </c>
      <c r="E7" s="60">
        <v>0.13155</v>
      </c>
      <c r="F7" s="64">
        <v>0.12451</v>
      </c>
      <c r="G7" s="284">
        <v>6.4170000000000005E-2</v>
      </c>
      <c r="H7" s="64">
        <v>0.15551000000000001</v>
      </c>
      <c r="I7" s="64">
        <v>0.14313000000000001</v>
      </c>
      <c r="J7" s="64">
        <v>0.16500000000000001</v>
      </c>
      <c r="K7" s="60">
        <v>0.81293000000000004</v>
      </c>
      <c r="L7" s="64">
        <v>0.79017999999999999</v>
      </c>
      <c r="M7" s="285">
        <v>0.54276999999999997</v>
      </c>
    </row>
    <row r="8" spans="1:13" ht="12.75" customHeight="1" x14ac:dyDescent="0.2">
      <c r="A8" s="910" t="s">
        <v>62</v>
      </c>
      <c r="B8" s="286">
        <v>33403</v>
      </c>
      <c r="C8" s="89">
        <v>66742</v>
      </c>
      <c r="D8" s="287">
        <v>559016</v>
      </c>
      <c r="E8" s="286">
        <v>1922</v>
      </c>
      <c r="F8" s="89">
        <v>3840</v>
      </c>
      <c r="G8" s="287">
        <v>16755</v>
      </c>
      <c r="H8" s="89">
        <v>3491</v>
      </c>
      <c r="I8" s="89">
        <v>6974</v>
      </c>
      <c r="J8" s="89">
        <v>60268</v>
      </c>
      <c r="K8" s="286">
        <v>2682</v>
      </c>
      <c r="L8" s="89">
        <v>5356</v>
      </c>
      <c r="M8" s="288">
        <v>47683</v>
      </c>
    </row>
    <row r="9" spans="1:13" ht="12.75" customHeight="1" x14ac:dyDescent="0.2">
      <c r="A9" s="910"/>
      <c r="B9" s="281">
        <v>1</v>
      </c>
      <c r="C9" s="282">
        <v>1</v>
      </c>
      <c r="D9" s="283">
        <v>1</v>
      </c>
      <c r="E9" s="60">
        <v>5.7540000000000001E-2</v>
      </c>
      <c r="F9" s="64">
        <v>5.7529999999999998E-2</v>
      </c>
      <c r="G9" s="284">
        <v>2.997E-2</v>
      </c>
      <c r="H9" s="64">
        <v>0.10451000000000001</v>
      </c>
      <c r="I9" s="64">
        <v>0.10449</v>
      </c>
      <c r="J9" s="64">
        <v>0.10781</v>
      </c>
      <c r="K9" s="60">
        <v>0.76826000000000005</v>
      </c>
      <c r="L9" s="64">
        <v>0.76800000000000002</v>
      </c>
      <c r="M9" s="285">
        <v>0.79117999999999999</v>
      </c>
    </row>
    <row r="10" spans="1:13" ht="12.75" customHeight="1" x14ac:dyDescent="0.2">
      <c r="A10" s="910" t="s">
        <v>63</v>
      </c>
      <c r="B10" s="286">
        <v>1028</v>
      </c>
      <c r="C10" s="89">
        <v>2296</v>
      </c>
      <c r="D10" s="287">
        <v>13866</v>
      </c>
      <c r="E10" s="286">
        <v>133</v>
      </c>
      <c r="F10" s="89">
        <v>271</v>
      </c>
      <c r="G10" s="287">
        <v>1331</v>
      </c>
      <c r="H10" s="89">
        <v>341</v>
      </c>
      <c r="I10" s="89">
        <v>690</v>
      </c>
      <c r="J10" s="89">
        <v>3673</v>
      </c>
      <c r="K10" s="286">
        <v>268</v>
      </c>
      <c r="L10" s="89">
        <v>542</v>
      </c>
      <c r="M10" s="288">
        <v>3123</v>
      </c>
    </row>
    <row r="11" spans="1:13" ht="12.75" customHeight="1" x14ac:dyDescent="0.2">
      <c r="A11" s="910"/>
      <c r="B11" s="281">
        <v>1</v>
      </c>
      <c r="C11" s="282">
        <v>1</v>
      </c>
      <c r="D11" s="283">
        <v>1</v>
      </c>
      <c r="E11" s="60">
        <v>0.12938</v>
      </c>
      <c r="F11" s="64">
        <v>0.11803</v>
      </c>
      <c r="G11" s="284">
        <v>9.5990000000000006E-2</v>
      </c>
      <c r="H11" s="64">
        <v>0.33171</v>
      </c>
      <c r="I11" s="64">
        <v>0.30052000000000001</v>
      </c>
      <c r="J11" s="64">
        <v>0.26489000000000001</v>
      </c>
      <c r="K11" s="60">
        <v>0.78591999999999995</v>
      </c>
      <c r="L11" s="64">
        <v>0.78551000000000004</v>
      </c>
      <c r="M11" s="285">
        <v>0.85026000000000002</v>
      </c>
    </row>
    <row r="12" spans="1:13" ht="12.75" customHeight="1" x14ac:dyDescent="0.2">
      <c r="A12" s="910" t="s">
        <v>64</v>
      </c>
      <c r="B12" s="286">
        <v>1891</v>
      </c>
      <c r="C12" s="89">
        <v>4560</v>
      </c>
      <c r="D12" s="287">
        <v>16771</v>
      </c>
      <c r="E12" s="286">
        <v>45</v>
      </c>
      <c r="F12" s="89">
        <v>92</v>
      </c>
      <c r="G12" s="287">
        <v>349</v>
      </c>
      <c r="H12" s="89">
        <v>46</v>
      </c>
      <c r="I12" s="89">
        <v>89</v>
      </c>
      <c r="J12" s="89">
        <v>289</v>
      </c>
      <c r="K12" s="286">
        <v>14</v>
      </c>
      <c r="L12" s="89">
        <v>30</v>
      </c>
      <c r="M12" s="288">
        <v>82</v>
      </c>
    </row>
    <row r="13" spans="1:13" ht="12.75" customHeight="1" x14ac:dyDescent="0.2">
      <c r="A13" s="910"/>
      <c r="B13" s="281">
        <v>1</v>
      </c>
      <c r="C13" s="282">
        <v>1</v>
      </c>
      <c r="D13" s="283">
        <v>1</v>
      </c>
      <c r="E13" s="60">
        <v>2.3800000000000002E-2</v>
      </c>
      <c r="F13" s="64">
        <v>2.018E-2</v>
      </c>
      <c r="G13" s="284">
        <v>2.0809999999999999E-2</v>
      </c>
      <c r="H13" s="64">
        <v>2.4330000000000001E-2</v>
      </c>
      <c r="I13" s="64">
        <v>1.9519999999999999E-2</v>
      </c>
      <c r="J13" s="64">
        <v>1.7229999999999999E-2</v>
      </c>
      <c r="K13" s="60">
        <v>0.30435000000000001</v>
      </c>
      <c r="L13" s="64">
        <v>0.33707999999999999</v>
      </c>
      <c r="M13" s="285">
        <v>0.28373999999999999</v>
      </c>
    </row>
    <row r="14" spans="1:13" ht="12.75" customHeight="1" x14ac:dyDescent="0.2">
      <c r="A14" s="910" t="s">
        <v>65</v>
      </c>
      <c r="B14" s="286">
        <v>486</v>
      </c>
      <c r="C14" s="89">
        <v>1324</v>
      </c>
      <c r="D14" s="287">
        <v>8885</v>
      </c>
      <c r="E14" s="286">
        <v>50</v>
      </c>
      <c r="F14" s="89">
        <v>115</v>
      </c>
      <c r="G14" s="287">
        <v>114</v>
      </c>
      <c r="H14" s="89">
        <v>132</v>
      </c>
      <c r="I14" s="89">
        <v>297</v>
      </c>
      <c r="J14" s="89">
        <v>992</v>
      </c>
      <c r="K14" s="286">
        <v>124</v>
      </c>
      <c r="L14" s="89">
        <v>279</v>
      </c>
      <c r="M14" s="288">
        <v>922</v>
      </c>
    </row>
    <row r="15" spans="1:13" ht="12.75" customHeight="1" x14ac:dyDescent="0.2">
      <c r="A15" s="910"/>
      <c r="B15" s="281">
        <v>1</v>
      </c>
      <c r="C15" s="282">
        <v>1</v>
      </c>
      <c r="D15" s="283">
        <v>1</v>
      </c>
      <c r="E15" s="60">
        <v>0.10288</v>
      </c>
      <c r="F15" s="64">
        <v>8.6860000000000007E-2</v>
      </c>
      <c r="G15" s="284">
        <v>1.2829999999999999E-2</v>
      </c>
      <c r="H15" s="64">
        <v>0.27160000000000001</v>
      </c>
      <c r="I15" s="64">
        <v>0.22431999999999999</v>
      </c>
      <c r="J15" s="64">
        <v>0.11165</v>
      </c>
      <c r="K15" s="60">
        <v>0.93938999999999995</v>
      </c>
      <c r="L15" s="64">
        <v>0.93938999999999995</v>
      </c>
      <c r="M15" s="285">
        <v>0.92944000000000004</v>
      </c>
    </row>
    <row r="16" spans="1:13" ht="12.75" customHeight="1" x14ac:dyDescent="0.2">
      <c r="A16" s="910" t="s">
        <v>66</v>
      </c>
      <c r="B16" s="286">
        <v>43</v>
      </c>
      <c r="C16" s="89">
        <v>93</v>
      </c>
      <c r="D16" s="287">
        <v>458</v>
      </c>
      <c r="E16" s="286">
        <v>4</v>
      </c>
      <c r="F16" s="89">
        <v>12</v>
      </c>
      <c r="G16" s="287">
        <v>62</v>
      </c>
      <c r="H16" s="89">
        <v>4</v>
      </c>
      <c r="I16" s="89">
        <v>9</v>
      </c>
      <c r="J16" s="89">
        <v>90</v>
      </c>
      <c r="K16" s="286">
        <v>1</v>
      </c>
      <c r="L16" s="89">
        <v>1</v>
      </c>
      <c r="M16" s="288">
        <v>20</v>
      </c>
    </row>
    <row r="17" spans="1:13" ht="12.75" customHeight="1" x14ac:dyDescent="0.2">
      <c r="A17" s="910"/>
      <c r="B17" s="281">
        <v>1</v>
      </c>
      <c r="C17" s="282">
        <v>1</v>
      </c>
      <c r="D17" s="283">
        <v>1</v>
      </c>
      <c r="E17" s="60">
        <v>9.3020000000000005E-2</v>
      </c>
      <c r="F17" s="64">
        <v>0.12903000000000001</v>
      </c>
      <c r="G17" s="284">
        <v>0.13536999999999999</v>
      </c>
      <c r="H17" s="64">
        <v>9.3020000000000005E-2</v>
      </c>
      <c r="I17" s="64">
        <v>9.6769999999999995E-2</v>
      </c>
      <c r="J17" s="64">
        <v>0.19650999999999999</v>
      </c>
      <c r="K17" s="60">
        <v>0.25</v>
      </c>
      <c r="L17" s="64">
        <v>0.11111</v>
      </c>
      <c r="M17" s="285">
        <v>0.22222</v>
      </c>
    </row>
    <row r="18" spans="1:13" ht="12.75" customHeight="1" x14ac:dyDescent="0.2">
      <c r="A18" s="910" t="s">
        <v>67</v>
      </c>
      <c r="B18" s="286">
        <v>3373</v>
      </c>
      <c r="C18" s="89">
        <v>8532</v>
      </c>
      <c r="D18" s="287">
        <v>82975</v>
      </c>
      <c r="E18" s="286">
        <v>220</v>
      </c>
      <c r="F18" s="89">
        <v>474</v>
      </c>
      <c r="G18" s="287">
        <v>2174</v>
      </c>
      <c r="H18" s="89">
        <v>506</v>
      </c>
      <c r="I18" s="89">
        <v>1138</v>
      </c>
      <c r="J18" s="89">
        <v>10053</v>
      </c>
      <c r="K18" s="286">
        <v>310</v>
      </c>
      <c r="L18" s="89">
        <v>671</v>
      </c>
      <c r="M18" s="288">
        <v>4339</v>
      </c>
    </row>
    <row r="19" spans="1:13" ht="12.75" customHeight="1" x14ac:dyDescent="0.2">
      <c r="A19" s="910"/>
      <c r="B19" s="281">
        <v>1</v>
      </c>
      <c r="C19" s="282">
        <v>1</v>
      </c>
      <c r="D19" s="283">
        <v>1</v>
      </c>
      <c r="E19" s="60">
        <v>6.522E-2</v>
      </c>
      <c r="F19" s="64">
        <v>5.5559999999999998E-2</v>
      </c>
      <c r="G19" s="284">
        <v>2.6200000000000001E-2</v>
      </c>
      <c r="H19" s="64">
        <v>0.15001</v>
      </c>
      <c r="I19" s="64">
        <v>0.13338</v>
      </c>
      <c r="J19" s="64">
        <v>0.12116</v>
      </c>
      <c r="K19" s="60">
        <v>0.61265000000000003</v>
      </c>
      <c r="L19" s="64">
        <v>0.58962999999999999</v>
      </c>
      <c r="M19" s="285">
        <v>0.43160999999999999</v>
      </c>
    </row>
    <row r="20" spans="1:13" ht="12.75" customHeight="1" x14ac:dyDescent="0.2">
      <c r="A20" s="910" t="s">
        <v>68</v>
      </c>
      <c r="B20" s="286">
        <v>641</v>
      </c>
      <c r="C20" s="89">
        <v>1537</v>
      </c>
      <c r="D20" s="287">
        <v>9855</v>
      </c>
      <c r="E20" s="286">
        <v>8</v>
      </c>
      <c r="F20" s="89">
        <v>17</v>
      </c>
      <c r="G20" s="287">
        <v>88</v>
      </c>
      <c r="H20" s="89">
        <v>40</v>
      </c>
      <c r="I20" s="89">
        <v>99</v>
      </c>
      <c r="J20" s="89">
        <v>642</v>
      </c>
      <c r="K20" s="286">
        <v>27</v>
      </c>
      <c r="L20" s="89">
        <v>65</v>
      </c>
      <c r="M20" s="288">
        <v>560</v>
      </c>
    </row>
    <row r="21" spans="1:13" ht="12.75" customHeight="1" x14ac:dyDescent="0.2">
      <c r="A21" s="910"/>
      <c r="B21" s="281">
        <v>1</v>
      </c>
      <c r="C21" s="282">
        <v>1</v>
      </c>
      <c r="D21" s="283">
        <v>1</v>
      </c>
      <c r="E21" s="60">
        <v>1.248E-2</v>
      </c>
      <c r="F21" s="64">
        <v>1.106E-2</v>
      </c>
      <c r="G21" s="284">
        <v>8.9300000000000004E-3</v>
      </c>
      <c r="H21" s="64">
        <v>6.2399999999999997E-2</v>
      </c>
      <c r="I21" s="64">
        <v>6.4409999999999995E-2</v>
      </c>
      <c r="J21" s="64">
        <v>6.5140000000000003E-2</v>
      </c>
      <c r="K21" s="60">
        <v>0.67500000000000004</v>
      </c>
      <c r="L21" s="64">
        <v>0.65656999999999999</v>
      </c>
      <c r="M21" s="285">
        <v>0.87226999999999999</v>
      </c>
    </row>
    <row r="22" spans="1:13" ht="12.75" customHeight="1" x14ac:dyDescent="0.2">
      <c r="A22" s="910" t="s">
        <v>69</v>
      </c>
      <c r="B22" s="286">
        <v>3166</v>
      </c>
      <c r="C22" s="89">
        <v>9284</v>
      </c>
      <c r="D22" s="287">
        <v>51852</v>
      </c>
      <c r="E22" s="286">
        <v>206</v>
      </c>
      <c r="F22" s="89">
        <v>514</v>
      </c>
      <c r="G22" s="287">
        <v>2066</v>
      </c>
      <c r="H22" s="89">
        <v>523</v>
      </c>
      <c r="I22" s="89">
        <v>1135</v>
      </c>
      <c r="J22" s="89">
        <v>4524</v>
      </c>
      <c r="K22" s="286">
        <v>392</v>
      </c>
      <c r="L22" s="89">
        <v>799</v>
      </c>
      <c r="M22" s="288">
        <v>2586</v>
      </c>
    </row>
    <row r="23" spans="1:13" ht="12.75" customHeight="1" x14ac:dyDescent="0.2">
      <c r="A23" s="910"/>
      <c r="B23" s="281">
        <v>1</v>
      </c>
      <c r="C23" s="282">
        <v>1</v>
      </c>
      <c r="D23" s="283">
        <v>1</v>
      </c>
      <c r="E23" s="60">
        <v>6.5070000000000003E-2</v>
      </c>
      <c r="F23" s="64">
        <v>5.5359999999999999E-2</v>
      </c>
      <c r="G23" s="284">
        <v>3.984E-2</v>
      </c>
      <c r="H23" s="64">
        <v>0.16519</v>
      </c>
      <c r="I23" s="64">
        <v>0.12225</v>
      </c>
      <c r="J23" s="64">
        <v>8.7249999999999994E-2</v>
      </c>
      <c r="K23" s="60">
        <v>0.74951999999999996</v>
      </c>
      <c r="L23" s="64">
        <v>0.70396000000000003</v>
      </c>
      <c r="M23" s="285">
        <v>0.57162000000000002</v>
      </c>
    </row>
    <row r="24" spans="1:13" ht="12.75" customHeight="1" x14ac:dyDescent="0.2">
      <c r="A24" s="910" t="s">
        <v>70</v>
      </c>
      <c r="B24" s="286">
        <v>15880</v>
      </c>
      <c r="C24" s="89">
        <v>40473</v>
      </c>
      <c r="D24" s="287">
        <v>297262</v>
      </c>
      <c r="E24" s="286">
        <v>598</v>
      </c>
      <c r="F24" s="89">
        <v>1428</v>
      </c>
      <c r="G24" s="287">
        <v>6491</v>
      </c>
      <c r="H24" s="89">
        <v>2556</v>
      </c>
      <c r="I24" s="89">
        <v>5429</v>
      </c>
      <c r="J24" s="89">
        <v>24407</v>
      </c>
      <c r="K24" s="286">
        <v>2018</v>
      </c>
      <c r="L24" s="89">
        <v>4199</v>
      </c>
      <c r="M24" s="288">
        <v>15405</v>
      </c>
    </row>
    <row r="25" spans="1:13" ht="12.75" customHeight="1" x14ac:dyDescent="0.2">
      <c r="A25" s="910"/>
      <c r="B25" s="281">
        <v>1</v>
      </c>
      <c r="C25" s="282">
        <v>1</v>
      </c>
      <c r="D25" s="283">
        <v>1</v>
      </c>
      <c r="E25" s="60">
        <v>3.7659999999999999E-2</v>
      </c>
      <c r="F25" s="64">
        <v>3.5279999999999999E-2</v>
      </c>
      <c r="G25" s="284">
        <v>2.1839999999999998E-2</v>
      </c>
      <c r="H25" s="64">
        <v>0.16095999999999999</v>
      </c>
      <c r="I25" s="64">
        <v>0.13414000000000001</v>
      </c>
      <c r="J25" s="64">
        <v>8.2110000000000002E-2</v>
      </c>
      <c r="K25" s="60">
        <v>0.78951000000000005</v>
      </c>
      <c r="L25" s="64">
        <v>0.77344000000000002</v>
      </c>
      <c r="M25" s="285">
        <v>0.63117000000000001</v>
      </c>
    </row>
    <row r="26" spans="1:13" ht="12.75" customHeight="1" x14ac:dyDescent="0.2">
      <c r="A26" s="910" t="s">
        <v>71</v>
      </c>
      <c r="B26" s="286">
        <v>3153</v>
      </c>
      <c r="C26" s="89">
        <v>7397</v>
      </c>
      <c r="D26" s="287">
        <v>51712</v>
      </c>
      <c r="E26" s="286">
        <v>45</v>
      </c>
      <c r="F26" s="89">
        <v>110</v>
      </c>
      <c r="G26" s="287">
        <v>726</v>
      </c>
      <c r="H26" s="89">
        <v>491</v>
      </c>
      <c r="I26" s="89">
        <v>924</v>
      </c>
      <c r="J26" s="89">
        <v>5430</v>
      </c>
      <c r="K26" s="286">
        <v>363</v>
      </c>
      <c r="L26" s="89">
        <v>758</v>
      </c>
      <c r="M26" s="288">
        <v>4630</v>
      </c>
    </row>
    <row r="27" spans="1:13" ht="12.75" customHeight="1" x14ac:dyDescent="0.2">
      <c r="A27" s="910"/>
      <c r="B27" s="281">
        <v>1</v>
      </c>
      <c r="C27" s="282">
        <v>1</v>
      </c>
      <c r="D27" s="283">
        <v>1</v>
      </c>
      <c r="E27" s="60">
        <v>1.427E-2</v>
      </c>
      <c r="F27" s="64">
        <v>1.487E-2</v>
      </c>
      <c r="G27" s="284">
        <v>1.404E-2</v>
      </c>
      <c r="H27" s="64">
        <v>0.15572</v>
      </c>
      <c r="I27" s="64">
        <v>0.12492</v>
      </c>
      <c r="J27" s="64">
        <v>0.105</v>
      </c>
      <c r="K27" s="60">
        <v>0.73931000000000002</v>
      </c>
      <c r="L27" s="64">
        <v>0.82035000000000002</v>
      </c>
      <c r="M27" s="285">
        <v>0.85267000000000004</v>
      </c>
    </row>
    <row r="28" spans="1:13" ht="12.75" customHeight="1" x14ac:dyDescent="0.2">
      <c r="A28" s="910" t="s">
        <v>72</v>
      </c>
      <c r="B28" s="286">
        <v>1346</v>
      </c>
      <c r="C28" s="89">
        <v>3620</v>
      </c>
      <c r="D28" s="287">
        <v>34581</v>
      </c>
      <c r="E28" s="286">
        <v>5</v>
      </c>
      <c r="F28" s="89">
        <v>14</v>
      </c>
      <c r="G28" s="287">
        <v>48</v>
      </c>
      <c r="H28" s="89">
        <v>40</v>
      </c>
      <c r="I28" s="89">
        <v>94</v>
      </c>
      <c r="J28" s="89">
        <v>319</v>
      </c>
      <c r="K28" s="286">
        <v>28</v>
      </c>
      <c r="L28" s="89">
        <v>59</v>
      </c>
      <c r="M28" s="288">
        <v>206</v>
      </c>
    </row>
    <row r="29" spans="1:13" ht="12.75" customHeight="1" x14ac:dyDescent="0.2">
      <c r="A29" s="910"/>
      <c r="B29" s="281">
        <v>1</v>
      </c>
      <c r="C29" s="282">
        <v>1</v>
      </c>
      <c r="D29" s="283">
        <v>1</v>
      </c>
      <c r="E29" s="60">
        <v>3.7100000000000002E-3</v>
      </c>
      <c r="F29" s="64">
        <v>3.8700000000000002E-3</v>
      </c>
      <c r="G29" s="284">
        <v>1.39E-3</v>
      </c>
      <c r="H29" s="64">
        <v>2.972E-2</v>
      </c>
      <c r="I29" s="64">
        <v>2.597E-2</v>
      </c>
      <c r="J29" s="64">
        <v>9.2200000000000008E-3</v>
      </c>
      <c r="K29" s="60">
        <v>0.7</v>
      </c>
      <c r="L29" s="64">
        <v>0.62766</v>
      </c>
      <c r="M29" s="285">
        <v>0.64576999999999996</v>
      </c>
    </row>
    <row r="30" spans="1:13" ht="12.75" customHeight="1" x14ac:dyDescent="0.2">
      <c r="A30" s="910" t="s">
        <v>73</v>
      </c>
      <c r="B30" s="286">
        <v>2881</v>
      </c>
      <c r="C30" s="89">
        <v>7926</v>
      </c>
      <c r="D30" s="287">
        <v>41223</v>
      </c>
      <c r="E30" s="286">
        <v>130</v>
      </c>
      <c r="F30" s="89">
        <v>308</v>
      </c>
      <c r="G30" s="287">
        <v>1303</v>
      </c>
      <c r="H30" s="89">
        <v>292</v>
      </c>
      <c r="I30" s="89">
        <v>624</v>
      </c>
      <c r="J30" s="89">
        <v>4353</v>
      </c>
      <c r="K30" s="286">
        <v>188</v>
      </c>
      <c r="L30" s="89">
        <v>390</v>
      </c>
      <c r="M30" s="288">
        <v>2786</v>
      </c>
    </row>
    <row r="31" spans="1:13" ht="12.75" customHeight="1" x14ac:dyDescent="0.2">
      <c r="A31" s="910"/>
      <c r="B31" s="281">
        <v>1</v>
      </c>
      <c r="C31" s="282">
        <v>1</v>
      </c>
      <c r="D31" s="283">
        <v>1</v>
      </c>
      <c r="E31" s="60">
        <v>4.512E-2</v>
      </c>
      <c r="F31" s="64">
        <v>3.8859999999999999E-2</v>
      </c>
      <c r="G31" s="284">
        <v>3.1609999999999999E-2</v>
      </c>
      <c r="H31" s="64">
        <v>0.10135</v>
      </c>
      <c r="I31" s="64">
        <v>7.8729999999999994E-2</v>
      </c>
      <c r="J31" s="64">
        <v>0.1056</v>
      </c>
      <c r="K31" s="60">
        <v>0.64383999999999997</v>
      </c>
      <c r="L31" s="64">
        <v>0.625</v>
      </c>
      <c r="M31" s="285">
        <v>0.64002000000000003</v>
      </c>
    </row>
    <row r="32" spans="1:13" ht="12.75" customHeight="1" x14ac:dyDescent="0.2">
      <c r="A32" s="910" t="s">
        <v>74</v>
      </c>
      <c r="B32" s="286">
        <v>780</v>
      </c>
      <c r="C32" s="89">
        <v>1840</v>
      </c>
      <c r="D32" s="287">
        <v>8001</v>
      </c>
      <c r="E32" s="286">
        <v>16</v>
      </c>
      <c r="F32" s="89">
        <v>37</v>
      </c>
      <c r="G32" s="287">
        <v>121</v>
      </c>
      <c r="H32" s="89">
        <v>72</v>
      </c>
      <c r="I32" s="89">
        <v>160</v>
      </c>
      <c r="J32" s="89">
        <v>449</v>
      </c>
      <c r="K32" s="286">
        <v>43</v>
      </c>
      <c r="L32" s="89">
        <v>83</v>
      </c>
      <c r="M32" s="288">
        <v>166</v>
      </c>
    </row>
    <row r="33" spans="1:13" ht="12.75" customHeight="1" x14ac:dyDescent="0.2">
      <c r="A33" s="910"/>
      <c r="B33" s="281">
        <v>1</v>
      </c>
      <c r="C33" s="282">
        <v>1</v>
      </c>
      <c r="D33" s="283">
        <v>1</v>
      </c>
      <c r="E33" s="60">
        <v>2.051E-2</v>
      </c>
      <c r="F33" s="64">
        <v>2.0109999999999999E-2</v>
      </c>
      <c r="G33" s="284">
        <v>1.512E-2</v>
      </c>
      <c r="H33" s="64">
        <v>9.2310000000000003E-2</v>
      </c>
      <c r="I33" s="64">
        <v>8.6959999999999996E-2</v>
      </c>
      <c r="J33" s="64">
        <v>5.6120000000000003E-2</v>
      </c>
      <c r="K33" s="60">
        <v>0.59721999999999997</v>
      </c>
      <c r="L33" s="64">
        <v>0.51875000000000004</v>
      </c>
      <c r="M33" s="285">
        <v>0.36970999999999998</v>
      </c>
    </row>
    <row r="34" spans="1:13" ht="12.75" customHeight="1" x14ac:dyDescent="0.2">
      <c r="A34" s="910" t="s">
        <v>75</v>
      </c>
      <c r="B34" s="286">
        <v>3357</v>
      </c>
      <c r="C34" s="89">
        <v>8826</v>
      </c>
      <c r="D34" s="287">
        <v>65788</v>
      </c>
      <c r="E34" s="286">
        <v>45</v>
      </c>
      <c r="F34" s="89">
        <v>94</v>
      </c>
      <c r="G34" s="287">
        <v>439</v>
      </c>
      <c r="H34" s="89">
        <v>539</v>
      </c>
      <c r="I34" s="89">
        <v>1223</v>
      </c>
      <c r="J34" s="89">
        <v>2749</v>
      </c>
      <c r="K34" s="286">
        <v>428</v>
      </c>
      <c r="L34" s="89">
        <v>974</v>
      </c>
      <c r="M34" s="288">
        <v>2209</v>
      </c>
    </row>
    <row r="35" spans="1:13" ht="12.75" customHeight="1" x14ac:dyDescent="0.2">
      <c r="A35" s="910"/>
      <c r="B35" s="281">
        <v>1</v>
      </c>
      <c r="C35" s="282">
        <v>1</v>
      </c>
      <c r="D35" s="283">
        <v>1</v>
      </c>
      <c r="E35" s="60">
        <v>1.34E-2</v>
      </c>
      <c r="F35" s="64">
        <v>1.065E-2</v>
      </c>
      <c r="G35" s="284">
        <v>6.6699999999999997E-3</v>
      </c>
      <c r="H35" s="64">
        <v>0.16056000000000001</v>
      </c>
      <c r="I35" s="64">
        <v>0.13857</v>
      </c>
      <c r="J35" s="64">
        <v>4.1790000000000001E-2</v>
      </c>
      <c r="K35" s="60">
        <v>0.79405999999999999</v>
      </c>
      <c r="L35" s="64">
        <v>0.7964</v>
      </c>
      <c r="M35" s="285">
        <v>0.80356000000000005</v>
      </c>
    </row>
    <row r="36" spans="1:13" ht="12.75" customHeight="1" x14ac:dyDescent="0.2">
      <c r="A36" s="1018" t="s">
        <v>76</v>
      </c>
      <c r="B36" s="286">
        <v>1245</v>
      </c>
      <c r="C36" s="89">
        <v>2859</v>
      </c>
      <c r="D36" s="287">
        <v>18897</v>
      </c>
      <c r="E36" s="286">
        <v>51</v>
      </c>
      <c r="F36" s="89">
        <v>97</v>
      </c>
      <c r="G36" s="287">
        <v>350</v>
      </c>
      <c r="H36" s="89">
        <v>161</v>
      </c>
      <c r="I36" s="89">
        <v>335</v>
      </c>
      <c r="J36" s="89">
        <v>652</v>
      </c>
      <c r="K36" s="286">
        <v>127</v>
      </c>
      <c r="L36" s="89">
        <v>261</v>
      </c>
      <c r="M36" s="288">
        <v>290</v>
      </c>
    </row>
    <row r="37" spans="1:13" ht="12.75" customHeight="1" x14ac:dyDescent="0.2">
      <c r="A37" s="933"/>
      <c r="B37" s="289">
        <v>1</v>
      </c>
      <c r="C37" s="290">
        <v>1</v>
      </c>
      <c r="D37" s="291">
        <v>1</v>
      </c>
      <c r="E37" s="326">
        <v>4.0960000000000003E-2</v>
      </c>
      <c r="F37" s="292">
        <v>3.3930000000000002E-2</v>
      </c>
      <c r="G37" s="293">
        <v>1.8519999999999998E-2</v>
      </c>
      <c r="H37" s="292">
        <v>0.12931999999999999</v>
      </c>
      <c r="I37" s="292">
        <v>0.11717</v>
      </c>
      <c r="J37" s="292">
        <v>3.4500000000000003E-2</v>
      </c>
      <c r="K37" s="326">
        <v>0.78881999999999997</v>
      </c>
      <c r="L37" s="292">
        <v>0.77910000000000001</v>
      </c>
      <c r="M37" s="294">
        <v>0.44479000000000002</v>
      </c>
    </row>
    <row r="38" spans="1:13" ht="12.75" customHeight="1" x14ac:dyDescent="0.2">
      <c r="A38" s="930" t="s">
        <v>85</v>
      </c>
      <c r="B38" s="318">
        <v>87489</v>
      </c>
      <c r="C38" s="319">
        <v>199475</v>
      </c>
      <c r="D38" s="70">
        <v>1610614</v>
      </c>
      <c r="E38" s="318">
        <v>5427</v>
      </c>
      <c r="F38" s="319">
        <v>11428</v>
      </c>
      <c r="G38" s="70">
        <v>54844</v>
      </c>
      <c r="H38" s="319">
        <v>11538</v>
      </c>
      <c r="I38" s="319">
        <v>23824</v>
      </c>
      <c r="J38" s="319">
        <v>176553</v>
      </c>
      <c r="K38" s="318">
        <v>8886</v>
      </c>
      <c r="L38" s="319">
        <v>18105</v>
      </c>
      <c r="M38" s="330">
        <v>116305</v>
      </c>
    </row>
    <row r="39" spans="1:13" ht="12.75" customHeight="1" thickBot="1" x14ac:dyDescent="0.25">
      <c r="A39" s="931"/>
      <c r="B39" s="331">
        <v>1</v>
      </c>
      <c r="C39" s="332">
        <v>1</v>
      </c>
      <c r="D39" s="333">
        <v>1</v>
      </c>
      <c r="E39" s="334">
        <v>6.2030000000000002E-2</v>
      </c>
      <c r="F39" s="312">
        <v>5.7290000000000001E-2</v>
      </c>
      <c r="G39" s="313">
        <v>3.4049999999999997E-2</v>
      </c>
      <c r="H39" s="312">
        <v>0.13188</v>
      </c>
      <c r="I39" s="312">
        <v>0.11942999999999999</v>
      </c>
      <c r="J39" s="312">
        <v>0.10962</v>
      </c>
      <c r="K39" s="334">
        <v>0.77015</v>
      </c>
      <c r="L39" s="312">
        <v>0.75995000000000001</v>
      </c>
      <c r="M39" s="314">
        <v>0.65874999999999995</v>
      </c>
    </row>
    <row r="40" spans="1:13" s="536" customFormat="1" x14ac:dyDescent="0.2"/>
    <row r="41" spans="1:13" s="534" customFormat="1" ht="11.25" x14ac:dyDescent="0.2">
      <c r="A41" s="534" t="str">
        <f>"Anmerkungen. Datengrundlage: Volkshochschul-Statistik "&amp;Hilfswerte!B1&amp;"; Basis: "&amp;Tabelle1!$C$36&amp;" vhs."</f>
        <v>Anmerkungen. Datengrundlage: Volkshochschul-Statistik 2024; Basis: 821 vhs.</v>
      </c>
    </row>
    <row r="42" spans="1:13" s="534" customFormat="1" ht="11.25" x14ac:dyDescent="0.2">
      <c r="A42" s="534" t="s">
        <v>407</v>
      </c>
    </row>
    <row r="43" spans="1:13" s="536" customFormat="1" x14ac:dyDescent="0.2"/>
    <row r="44" spans="1:13" s="536" customFormat="1" x14ac:dyDescent="0.2">
      <c r="A44" s="534" t="str">
        <f>Tabelle1!$A$41</f>
        <v>Datengrundlage: Deutsches Institut für Erwachsenenbildung DIE (2025). „Basisdaten Volkshochschul-Statistik (seit 2018)“</v>
      </c>
      <c r="G44" s="532"/>
      <c r="H44" s="532"/>
      <c r="I44" s="532"/>
    </row>
    <row r="45" spans="1:13" s="536" customFormat="1" x14ac:dyDescent="0.2">
      <c r="A45" s="534" t="str">
        <f>Tabelle1!$A$42</f>
        <v xml:space="preserve">(ZA6276; Version 2.0.0) [Data set]. GESIS, Köln. </v>
      </c>
      <c r="B45" s="532"/>
      <c r="C45" s="532"/>
      <c r="D45" s="532"/>
      <c r="E45" s="762" t="s">
        <v>473</v>
      </c>
      <c r="F45" s="762"/>
      <c r="G45" s="762"/>
      <c r="H45" s="532"/>
      <c r="I45" s="532"/>
    </row>
    <row r="46" spans="1:13" s="536" customFormat="1" x14ac:dyDescent="0.2">
      <c r="G46" s="532"/>
      <c r="H46" s="532"/>
      <c r="I46" s="532"/>
    </row>
    <row r="47" spans="1:13" s="536" customFormat="1" x14ac:dyDescent="0.2">
      <c r="A47" s="666" t="str">
        <f>Tabelle1!$A$44</f>
        <v>Die Tabellen stehen unter der Lizenz CC BY-SA DEED 4.0.</v>
      </c>
      <c r="G47" s="532"/>
      <c r="H47" s="532"/>
      <c r="I47" s="532"/>
    </row>
  </sheetData>
  <mergeCells count="26">
    <mergeCell ref="E45:G45"/>
    <mergeCell ref="A2:A5"/>
    <mergeCell ref="A1:M1"/>
    <mergeCell ref="B2:D4"/>
    <mergeCell ref="E2:M2"/>
    <mergeCell ref="E3:G4"/>
    <mergeCell ref="H3:M3"/>
    <mergeCell ref="H4:J4"/>
    <mergeCell ref="K4:M4"/>
    <mergeCell ref="A6:A7"/>
    <mergeCell ref="A8:A9"/>
    <mergeCell ref="A10:A11"/>
    <mergeCell ref="A12:A13"/>
    <mergeCell ref="A18:A19"/>
    <mergeCell ref="A14:A15"/>
    <mergeCell ref="A16:A17"/>
    <mergeCell ref="A38:A39"/>
    <mergeCell ref="A24:A25"/>
    <mergeCell ref="A26:A27"/>
    <mergeCell ref="A30:A31"/>
    <mergeCell ref="A32:A33"/>
    <mergeCell ref="A34:A35"/>
    <mergeCell ref="A36:A37"/>
    <mergeCell ref="A28:A29"/>
    <mergeCell ref="A20:A21"/>
    <mergeCell ref="A22:A23"/>
  </mergeCells>
  <conditionalFormatting sqref="A7 A9 A11 A13 A15 A17 A19 A21 A23 A25 A27 A29 A31 A33 A35 A37">
    <cfRule type="cellIs" dxfId="174" priority="82" stopIfTrue="1" operator="equal">
      <formula>1</formula>
    </cfRule>
    <cfRule type="cellIs" dxfId="173" priority="83" stopIfTrue="1" operator="lessThan">
      <formula>0.0005</formula>
    </cfRule>
  </conditionalFormatting>
  <conditionalFormatting sqref="A6:M6">
    <cfRule type="cellIs" dxfId="172" priority="81" stopIfTrue="1" operator="equal">
      <formula>0</formula>
    </cfRule>
  </conditionalFormatting>
  <conditionalFormatting sqref="A10:M10">
    <cfRule type="cellIs" dxfId="171" priority="71" stopIfTrue="1" operator="equal">
      <formula>0</formula>
    </cfRule>
  </conditionalFormatting>
  <conditionalFormatting sqref="A12:M12">
    <cfRule type="cellIs" dxfId="170" priority="66" stopIfTrue="1" operator="equal">
      <formula>0</formula>
    </cfRule>
  </conditionalFormatting>
  <conditionalFormatting sqref="A14:M14">
    <cfRule type="cellIs" dxfId="169" priority="61" stopIfTrue="1" operator="equal">
      <formula>0</formula>
    </cfRule>
  </conditionalFormatting>
  <conditionalFormatting sqref="A16:M16">
    <cfRule type="cellIs" dxfId="168" priority="56" stopIfTrue="1" operator="equal">
      <formula>0</formula>
    </cfRule>
  </conditionalFormatting>
  <conditionalFormatting sqref="A18:M18">
    <cfRule type="cellIs" dxfId="167" priority="51" stopIfTrue="1" operator="equal">
      <formula>0</formula>
    </cfRule>
  </conditionalFormatting>
  <conditionalFormatting sqref="A20:M20">
    <cfRule type="cellIs" dxfId="166" priority="46" stopIfTrue="1" operator="equal">
      <formula>0</formula>
    </cfRule>
  </conditionalFormatting>
  <conditionalFormatting sqref="A22:M22">
    <cfRule type="cellIs" dxfId="165" priority="41" stopIfTrue="1" operator="equal">
      <formula>0</formula>
    </cfRule>
  </conditionalFormatting>
  <conditionalFormatting sqref="A24:M24">
    <cfRule type="cellIs" dxfId="164" priority="36" stopIfTrue="1" operator="equal">
      <formula>0</formula>
    </cfRule>
  </conditionalFormatting>
  <conditionalFormatting sqref="A26:M26">
    <cfRule type="cellIs" dxfId="163" priority="31" stopIfTrue="1" operator="equal">
      <formula>0</formula>
    </cfRule>
  </conditionalFormatting>
  <conditionalFormatting sqref="A28:M28">
    <cfRule type="cellIs" dxfId="162" priority="26" stopIfTrue="1" operator="equal">
      <formula>0</formula>
    </cfRule>
  </conditionalFormatting>
  <conditionalFormatting sqref="A30:M30">
    <cfRule type="cellIs" dxfId="161" priority="21" stopIfTrue="1" operator="equal">
      <formula>0</formula>
    </cfRule>
  </conditionalFormatting>
  <conditionalFormatting sqref="A32:M32">
    <cfRule type="cellIs" dxfId="160" priority="16" stopIfTrue="1" operator="equal">
      <formula>0</formula>
    </cfRule>
  </conditionalFormatting>
  <conditionalFormatting sqref="A34:M34">
    <cfRule type="cellIs" dxfId="159" priority="11" stopIfTrue="1" operator="equal">
      <formula>0</formula>
    </cfRule>
  </conditionalFormatting>
  <conditionalFormatting sqref="A36:M36">
    <cfRule type="cellIs" dxfId="158" priority="6" stopIfTrue="1" operator="equal">
      <formula>0</formula>
    </cfRule>
  </conditionalFormatting>
  <conditionalFormatting sqref="B8:M8">
    <cfRule type="cellIs" dxfId="157" priority="76" stopIfTrue="1" operator="equal">
      <formula>0</formula>
    </cfRule>
  </conditionalFormatting>
  <conditionalFormatting sqref="B38:M38">
    <cfRule type="cellIs" dxfId="156" priority="1" stopIfTrue="1" operator="equal">
      <formula>0</formula>
    </cfRule>
  </conditionalFormatting>
  <conditionalFormatting sqref="E7:M7">
    <cfRule type="cellIs" dxfId="155" priority="85" stopIfTrue="1" operator="lessThan">
      <formula>0.0005</formula>
    </cfRule>
  </conditionalFormatting>
  <conditionalFormatting sqref="E9:M9">
    <cfRule type="cellIs" dxfId="154" priority="77" stopIfTrue="1" operator="lessThan">
      <formula>0.0005</formula>
    </cfRule>
  </conditionalFormatting>
  <conditionalFormatting sqref="E11:M11">
    <cfRule type="cellIs" dxfId="153" priority="72" stopIfTrue="1" operator="lessThan">
      <formula>0.0005</formula>
    </cfRule>
  </conditionalFormatting>
  <conditionalFormatting sqref="E13:M13">
    <cfRule type="cellIs" dxfId="152" priority="67" stopIfTrue="1" operator="lessThan">
      <formula>0.0005</formula>
    </cfRule>
  </conditionalFormatting>
  <conditionalFormatting sqref="E15:M15">
    <cfRule type="cellIs" dxfId="151" priority="62" stopIfTrue="1" operator="lessThan">
      <formula>0.0005</formula>
    </cfRule>
  </conditionalFormatting>
  <conditionalFormatting sqref="E17:M17">
    <cfRule type="cellIs" dxfId="150" priority="57" stopIfTrue="1" operator="lessThan">
      <formula>0.0005</formula>
    </cfRule>
  </conditionalFormatting>
  <conditionalFormatting sqref="E19:M19">
    <cfRule type="cellIs" dxfId="149" priority="52" stopIfTrue="1" operator="lessThan">
      <formula>0.0005</formula>
    </cfRule>
  </conditionalFormatting>
  <conditionalFormatting sqref="E21:M21">
    <cfRule type="cellIs" dxfId="148" priority="47" stopIfTrue="1" operator="lessThan">
      <formula>0.0005</formula>
    </cfRule>
  </conditionalFormatting>
  <conditionalFormatting sqref="E23:M23">
    <cfRule type="cellIs" dxfId="147" priority="42" stopIfTrue="1" operator="lessThan">
      <formula>0.0005</formula>
    </cfRule>
  </conditionalFormatting>
  <conditionalFormatting sqref="E25:M25">
    <cfRule type="cellIs" dxfId="146" priority="37" stopIfTrue="1" operator="lessThan">
      <formula>0.0005</formula>
    </cfRule>
  </conditionalFormatting>
  <conditionalFormatting sqref="E27:M27">
    <cfRule type="cellIs" dxfId="145" priority="32" stopIfTrue="1" operator="lessThan">
      <formula>0.0005</formula>
    </cfRule>
  </conditionalFormatting>
  <conditionalFormatting sqref="E29:M29">
    <cfRule type="cellIs" dxfId="144" priority="27" stopIfTrue="1" operator="lessThan">
      <formula>0.0005</formula>
    </cfRule>
  </conditionalFormatting>
  <conditionalFormatting sqref="E31:M31">
    <cfRule type="cellIs" dxfId="143" priority="22" stopIfTrue="1" operator="lessThan">
      <formula>0.0005</formula>
    </cfRule>
  </conditionalFormatting>
  <conditionalFormatting sqref="E33:M33">
    <cfRule type="cellIs" dxfId="142" priority="17" stopIfTrue="1" operator="lessThan">
      <formula>0.0005</formula>
    </cfRule>
  </conditionalFormatting>
  <conditionalFormatting sqref="E35:M35">
    <cfRule type="cellIs" dxfId="141" priority="12" stopIfTrue="1" operator="lessThan">
      <formula>0.0005</formula>
    </cfRule>
  </conditionalFormatting>
  <conditionalFormatting sqref="E37:M37">
    <cfRule type="cellIs" dxfId="140" priority="7" stopIfTrue="1" operator="lessThan">
      <formula>0.0005</formula>
    </cfRule>
  </conditionalFormatting>
  <conditionalFormatting sqref="E39:M39">
    <cfRule type="cellIs" dxfId="139" priority="2" stopIfTrue="1" operator="lessThan">
      <formula>0.0005</formula>
    </cfRule>
  </conditionalFormatting>
  <hyperlinks>
    <hyperlink ref="A47" r:id="rId1" display="Publikation und Tabellen stehen unter der Lizenz CC BY-SA DEED 4.0." xr:uid="{D924531C-E8B2-429B-AFDA-32B16AA905D3}"/>
    <hyperlink ref="E45" r:id="rId2" xr:uid="{22A18F5F-5664-43A6-A344-71407FABC2B5}"/>
    <hyperlink ref="E45:G45" r:id="rId3" display="http://dx.doi.org/10.4232/1.14582 " xr:uid="{85ADE9B7-52AB-41BA-B7F2-F28AFA7D9A20}"/>
  </hyperlinks>
  <pageMargins left="0.7" right="0.7" top="0.78740157499999996" bottom="0.78740157499999996" header="0.3" footer="0.3"/>
  <pageSetup paperSize="9" scale="72" orientation="landscape" r:id="rId4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EA8DA9-FCE0-4953-B43C-E6D45ED0E32F}">
  <dimension ref="A1:AC45"/>
  <sheetViews>
    <sheetView view="pageBreakPreview" zoomScaleNormal="100" zoomScaleSheetLayoutView="100" workbookViewId="0">
      <selection sqref="A1:M1"/>
    </sheetView>
  </sheetViews>
  <sheetFormatPr baseColWidth="10" defaultRowHeight="12.75" x14ac:dyDescent="0.2"/>
  <cols>
    <col min="1" max="1" width="17" style="20" customWidth="1"/>
    <col min="2" max="2" width="8.7109375" style="20" customWidth="1"/>
    <col min="3" max="3" width="7.85546875" style="20" customWidth="1"/>
    <col min="4" max="5" width="8.7109375" style="20" customWidth="1"/>
    <col min="6" max="6" width="8" style="20" customWidth="1"/>
    <col min="7" max="8" width="8.7109375" style="20" customWidth="1"/>
    <col min="9" max="9" width="8" style="20" customWidth="1"/>
    <col min="10" max="11" width="8.7109375" style="20" customWidth="1"/>
    <col min="12" max="12" width="7.7109375" style="20" customWidth="1"/>
    <col min="13" max="13" width="8.7109375" style="20" customWidth="1"/>
    <col min="14" max="14" width="17.140625" style="20" customWidth="1"/>
    <col min="15" max="15" width="8.7109375" style="20" customWidth="1"/>
    <col min="16" max="16" width="8" style="20" customWidth="1"/>
    <col min="17" max="18" width="8.7109375" style="20" customWidth="1"/>
    <col min="19" max="19" width="8" style="20" customWidth="1"/>
    <col min="20" max="21" width="8.7109375" style="20" customWidth="1"/>
    <col min="22" max="22" width="7.5703125" style="20" customWidth="1"/>
    <col min="23" max="24" width="8.7109375" style="20" customWidth="1"/>
    <col min="25" max="25" width="8" style="20" customWidth="1"/>
    <col min="26" max="26" width="8.7109375" style="20" customWidth="1"/>
    <col min="27" max="27" width="2.7109375" style="398" customWidth="1"/>
    <col min="28" max="28" width="7.5703125" style="27" customWidth="1"/>
    <col min="29" max="29" width="9.140625" style="27" customWidth="1"/>
    <col min="30" max="16384" width="11.42578125" style="20"/>
  </cols>
  <sheetData>
    <row r="1" spans="1:29" s="19" customFormat="1" ht="39.950000000000003" customHeight="1" thickBot="1" x14ac:dyDescent="0.25">
      <c r="A1" s="849" t="str">
        <f>"Tabelle 18: Studienfahrten, Unterrichtsstunden und Teilnehmende nach Ländern und Programmbereichen " &amp;Hilfswerte!B1</f>
        <v>Tabelle 18: Studienfahrten, Unterrichtsstunden und Teilnehmende nach Ländern und Programmbereichen 2024</v>
      </c>
      <c r="B1" s="849"/>
      <c r="C1" s="849"/>
      <c r="D1" s="849"/>
      <c r="E1" s="849"/>
      <c r="F1" s="849"/>
      <c r="G1" s="849"/>
      <c r="H1" s="849"/>
      <c r="I1" s="849"/>
      <c r="J1" s="849"/>
      <c r="K1" s="849"/>
      <c r="L1" s="849"/>
      <c r="M1" s="849"/>
      <c r="N1" s="849" t="str">
        <f>"noch Tabelle 18: Studienfahrten, Unterrichtsstunden und Teilnehmende nach Ländern und Programmbereichen " &amp;Hilfswerte!B1</f>
        <v>noch Tabelle 18: Studienfahrten, Unterrichtsstunden und Teilnehmende nach Ländern und Programmbereichen 2024</v>
      </c>
      <c r="O1" s="849"/>
      <c r="P1" s="849"/>
      <c r="Q1" s="849"/>
      <c r="R1" s="849"/>
      <c r="S1" s="849"/>
      <c r="T1" s="849"/>
      <c r="U1" s="849"/>
      <c r="V1" s="849"/>
      <c r="W1" s="849"/>
      <c r="X1" s="849"/>
      <c r="Y1" s="849"/>
      <c r="Z1" s="849"/>
      <c r="AA1" s="545"/>
      <c r="AB1" s="34"/>
      <c r="AC1" s="34"/>
    </row>
    <row r="2" spans="1:29" s="19" customFormat="1" ht="25.5" customHeight="1" x14ac:dyDescent="0.2">
      <c r="A2" s="786" t="s">
        <v>12</v>
      </c>
      <c r="B2" s="795" t="s">
        <v>24</v>
      </c>
      <c r="C2" s="796"/>
      <c r="D2" s="865"/>
      <c r="E2" s="862" t="s">
        <v>54</v>
      </c>
      <c r="F2" s="1024"/>
      <c r="G2" s="1024"/>
      <c r="H2" s="1024"/>
      <c r="I2" s="1024"/>
      <c r="J2" s="1024"/>
      <c r="K2" s="1024"/>
      <c r="L2" s="1024"/>
      <c r="M2" s="1024"/>
      <c r="N2" s="874" t="s">
        <v>12</v>
      </c>
      <c r="O2" s="795" t="s">
        <v>54</v>
      </c>
      <c r="P2" s="796"/>
      <c r="Q2" s="796"/>
      <c r="R2" s="796"/>
      <c r="S2" s="796"/>
      <c r="T2" s="796"/>
      <c r="U2" s="796"/>
      <c r="V2" s="796"/>
      <c r="W2" s="796"/>
      <c r="X2" s="796"/>
      <c r="Y2" s="796"/>
      <c r="Z2" s="863"/>
      <c r="AA2" s="537"/>
    </row>
    <row r="3" spans="1:29" s="40" customFormat="1" ht="52.5" customHeight="1" x14ac:dyDescent="0.2">
      <c r="A3" s="787"/>
      <c r="B3" s="850"/>
      <c r="C3" s="861"/>
      <c r="D3" s="866"/>
      <c r="E3" s="791" t="s">
        <v>89</v>
      </c>
      <c r="F3" s="845"/>
      <c r="G3" s="845"/>
      <c r="H3" s="845" t="s">
        <v>113</v>
      </c>
      <c r="I3" s="845"/>
      <c r="J3" s="845"/>
      <c r="K3" s="845" t="s">
        <v>19</v>
      </c>
      <c r="L3" s="845"/>
      <c r="M3" s="845"/>
      <c r="N3" s="1025"/>
      <c r="O3" s="845" t="s">
        <v>20</v>
      </c>
      <c r="P3" s="845"/>
      <c r="Q3" s="845"/>
      <c r="R3" s="845" t="s">
        <v>349</v>
      </c>
      <c r="S3" s="845"/>
      <c r="T3" s="845"/>
      <c r="U3" s="845" t="s">
        <v>38</v>
      </c>
      <c r="V3" s="845"/>
      <c r="W3" s="864"/>
      <c r="X3" s="864" t="s">
        <v>39</v>
      </c>
      <c r="Y3" s="790"/>
      <c r="Z3" s="792"/>
      <c r="AA3" s="549"/>
    </row>
    <row r="4" spans="1:29" ht="33.75" x14ac:dyDescent="0.2">
      <c r="A4" s="787"/>
      <c r="B4" s="566" t="s">
        <v>6</v>
      </c>
      <c r="C4" s="555" t="s">
        <v>294</v>
      </c>
      <c r="D4" s="555" t="s">
        <v>342</v>
      </c>
      <c r="E4" s="566" t="s">
        <v>6</v>
      </c>
      <c r="F4" s="555" t="s">
        <v>294</v>
      </c>
      <c r="G4" s="555" t="s">
        <v>342</v>
      </c>
      <c r="H4" s="566" t="s">
        <v>6</v>
      </c>
      <c r="I4" s="555" t="s">
        <v>294</v>
      </c>
      <c r="J4" s="555" t="s">
        <v>342</v>
      </c>
      <c r="K4" s="566" t="s">
        <v>6</v>
      </c>
      <c r="L4" s="555" t="s">
        <v>294</v>
      </c>
      <c r="M4" s="555" t="s">
        <v>342</v>
      </c>
      <c r="N4" s="1026"/>
      <c r="O4" s="566" t="s">
        <v>6</v>
      </c>
      <c r="P4" s="555" t="s">
        <v>294</v>
      </c>
      <c r="Q4" s="555" t="s">
        <v>342</v>
      </c>
      <c r="R4" s="566" t="s">
        <v>6</v>
      </c>
      <c r="S4" s="555" t="s">
        <v>294</v>
      </c>
      <c r="T4" s="555" t="s">
        <v>342</v>
      </c>
      <c r="U4" s="566" t="s">
        <v>6</v>
      </c>
      <c r="V4" s="555" t="s">
        <v>294</v>
      </c>
      <c r="W4" s="555" t="s">
        <v>342</v>
      </c>
      <c r="X4" s="631" t="s">
        <v>6</v>
      </c>
      <c r="Y4" s="555" t="s">
        <v>294</v>
      </c>
      <c r="Z4" s="557" t="s">
        <v>342</v>
      </c>
      <c r="AA4" s="397"/>
      <c r="AB4" s="20"/>
      <c r="AC4" s="20"/>
    </row>
    <row r="5" spans="1:29" s="21" customFormat="1" ht="12.75" customHeight="1" x14ac:dyDescent="0.2">
      <c r="A5" s="799" t="s">
        <v>61</v>
      </c>
      <c r="B5" s="336">
        <v>1586</v>
      </c>
      <c r="C5" s="335">
        <v>7843</v>
      </c>
      <c r="D5" s="229">
        <v>26939</v>
      </c>
      <c r="E5" s="335">
        <v>1155</v>
      </c>
      <c r="F5" s="335">
        <v>5578</v>
      </c>
      <c r="G5" s="229">
        <v>19337</v>
      </c>
      <c r="H5" s="336">
        <v>340</v>
      </c>
      <c r="I5" s="335">
        <v>1885</v>
      </c>
      <c r="J5" s="229">
        <v>6313</v>
      </c>
      <c r="K5" s="336">
        <v>72</v>
      </c>
      <c r="L5" s="335">
        <v>299</v>
      </c>
      <c r="M5" s="229">
        <v>840</v>
      </c>
      <c r="N5" s="873" t="s">
        <v>61</v>
      </c>
      <c r="O5" s="336">
        <v>11</v>
      </c>
      <c r="P5" s="335">
        <v>51</v>
      </c>
      <c r="Q5" s="335">
        <v>303</v>
      </c>
      <c r="R5" s="336">
        <v>3</v>
      </c>
      <c r="S5" s="335">
        <v>12</v>
      </c>
      <c r="T5" s="229">
        <v>42</v>
      </c>
      <c r="U5" s="336">
        <v>5</v>
      </c>
      <c r="V5" s="335">
        <v>18</v>
      </c>
      <c r="W5" s="229">
        <v>104</v>
      </c>
      <c r="X5" s="335">
        <v>0</v>
      </c>
      <c r="Y5" s="335">
        <v>0</v>
      </c>
      <c r="Z5" s="337">
        <v>0</v>
      </c>
      <c r="AA5" s="399"/>
    </row>
    <row r="6" spans="1:29" s="21" customFormat="1" ht="12.75" customHeight="1" x14ac:dyDescent="0.2">
      <c r="A6" s="782"/>
      <c r="B6" s="338">
        <v>1</v>
      </c>
      <c r="C6" s="339">
        <v>1</v>
      </c>
      <c r="D6" s="340">
        <v>1</v>
      </c>
      <c r="E6" s="129">
        <v>0.72824999999999995</v>
      </c>
      <c r="F6" s="129">
        <v>0.71121000000000001</v>
      </c>
      <c r="G6" s="187">
        <v>0.71780999999999995</v>
      </c>
      <c r="H6" s="196">
        <v>0.21437999999999999</v>
      </c>
      <c r="I6" s="129">
        <v>0.24034</v>
      </c>
      <c r="J6" s="187">
        <v>0.23433999999999999</v>
      </c>
      <c r="K6" s="196">
        <v>4.5400000000000003E-2</v>
      </c>
      <c r="L6" s="129">
        <v>3.8120000000000001E-2</v>
      </c>
      <c r="M6" s="187">
        <v>3.1179999999999999E-2</v>
      </c>
      <c r="N6" s="872"/>
      <c r="O6" s="196">
        <v>6.94E-3</v>
      </c>
      <c r="P6" s="129">
        <v>6.4999999999999997E-3</v>
      </c>
      <c r="Q6" s="187">
        <v>1.125E-2</v>
      </c>
      <c r="R6" s="196">
        <v>1.89E-3</v>
      </c>
      <c r="S6" s="129">
        <v>1.5299999999999999E-3</v>
      </c>
      <c r="T6" s="187">
        <v>1.56E-3</v>
      </c>
      <c r="U6" s="196">
        <v>3.15E-3</v>
      </c>
      <c r="V6" s="129">
        <v>2.3E-3</v>
      </c>
      <c r="W6" s="187">
        <v>3.8600000000000001E-3</v>
      </c>
      <c r="X6" s="129" t="s">
        <v>482</v>
      </c>
      <c r="Y6" s="129" t="s">
        <v>482</v>
      </c>
      <c r="Z6" s="225" t="s">
        <v>482</v>
      </c>
      <c r="AA6" s="399"/>
    </row>
    <row r="7" spans="1:29" s="21" customFormat="1" ht="12.75" customHeight="1" x14ac:dyDescent="0.2">
      <c r="A7" s="782" t="s">
        <v>62</v>
      </c>
      <c r="B7" s="188">
        <v>510</v>
      </c>
      <c r="C7" s="179">
        <v>2208</v>
      </c>
      <c r="D7" s="189">
        <v>13473</v>
      </c>
      <c r="E7" s="179">
        <v>281</v>
      </c>
      <c r="F7" s="179">
        <v>1344</v>
      </c>
      <c r="G7" s="189">
        <v>7312</v>
      </c>
      <c r="H7" s="188">
        <v>220</v>
      </c>
      <c r="I7" s="179">
        <v>822</v>
      </c>
      <c r="J7" s="189">
        <v>6042</v>
      </c>
      <c r="K7" s="188">
        <v>3</v>
      </c>
      <c r="L7" s="179">
        <v>8</v>
      </c>
      <c r="M7" s="189">
        <v>42</v>
      </c>
      <c r="N7" s="872" t="s">
        <v>62</v>
      </c>
      <c r="O7" s="188">
        <v>2</v>
      </c>
      <c r="P7" s="179">
        <v>12</v>
      </c>
      <c r="Q7" s="189">
        <v>30</v>
      </c>
      <c r="R7" s="188">
        <v>1</v>
      </c>
      <c r="S7" s="179">
        <v>4</v>
      </c>
      <c r="T7" s="189">
        <v>18</v>
      </c>
      <c r="U7" s="188">
        <v>0</v>
      </c>
      <c r="V7" s="179">
        <v>0</v>
      </c>
      <c r="W7" s="189">
        <v>0</v>
      </c>
      <c r="X7" s="179">
        <v>3</v>
      </c>
      <c r="Y7" s="179">
        <v>18</v>
      </c>
      <c r="Z7" s="222">
        <v>29</v>
      </c>
      <c r="AA7" s="399"/>
    </row>
    <row r="8" spans="1:29" s="21" customFormat="1" ht="12.75" customHeight="1" x14ac:dyDescent="0.2">
      <c r="A8" s="782"/>
      <c r="B8" s="338">
        <v>1</v>
      </c>
      <c r="C8" s="339">
        <v>1</v>
      </c>
      <c r="D8" s="340">
        <v>1</v>
      </c>
      <c r="E8" s="129">
        <v>0.55098000000000003</v>
      </c>
      <c r="F8" s="129">
        <v>0.60870000000000002</v>
      </c>
      <c r="G8" s="187">
        <v>0.54271999999999998</v>
      </c>
      <c r="H8" s="196">
        <v>0.43136999999999998</v>
      </c>
      <c r="I8" s="129">
        <v>0.37228</v>
      </c>
      <c r="J8" s="187">
        <v>0.44845000000000002</v>
      </c>
      <c r="K8" s="196">
        <v>5.8799999999999998E-3</v>
      </c>
      <c r="L8" s="129">
        <v>3.62E-3</v>
      </c>
      <c r="M8" s="187">
        <v>3.1199999999999999E-3</v>
      </c>
      <c r="N8" s="872"/>
      <c r="O8" s="196">
        <v>3.9199999999999999E-3</v>
      </c>
      <c r="P8" s="129">
        <v>5.4299999999999999E-3</v>
      </c>
      <c r="Q8" s="187">
        <v>2.2300000000000002E-3</v>
      </c>
      <c r="R8" s="196">
        <v>1.9599999999999999E-3</v>
      </c>
      <c r="S8" s="129">
        <v>1.81E-3</v>
      </c>
      <c r="T8" s="187">
        <v>1.34E-3</v>
      </c>
      <c r="U8" s="196" t="s">
        <v>482</v>
      </c>
      <c r="V8" s="129" t="s">
        <v>482</v>
      </c>
      <c r="W8" s="187" t="s">
        <v>482</v>
      </c>
      <c r="X8" s="129">
        <v>5.8799999999999998E-3</v>
      </c>
      <c r="Y8" s="129">
        <v>8.1499999999999993E-3</v>
      </c>
      <c r="Z8" s="225">
        <v>2.15E-3</v>
      </c>
      <c r="AA8" s="399"/>
    </row>
    <row r="9" spans="1:29" s="21" customFormat="1" ht="12.75" customHeight="1" x14ac:dyDescent="0.2">
      <c r="A9" s="782" t="s">
        <v>63</v>
      </c>
      <c r="B9" s="188">
        <v>223</v>
      </c>
      <c r="C9" s="179">
        <v>1120</v>
      </c>
      <c r="D9" s="189">
        <v>2619</v>
      </c>
      <c r="E9" s="179">
        <v>207</v>
      </c>
      <c r="F9" s="179">
        <v>997</v>
      </c>
      <c r="G9" s="189">
        <v>2487</v>
      </c>
      <c r="H9" s="188">
        <v>4</v>
      </c>
      <c r="I9" s="179">
        <v>64</v>
      </c>
      <c r="J9" s="189">
        <v>24</v>
      </c>
      <c r="K9" s="188">
        <v>2</v>
      </c>
      <c r="L9" s="179">
        <v>16</v>
      </c>
      <c r="M9" s="189">
        <v>28</v>
      </c>
      <c r="N9" s="872" t="s">
        <v>63</v>
      </c>
      <c r="O9" s="188">
        <v>10</v>
      </c>
      <c r="P9" s="179">
        <v>43</v>
      </c>
      <c r="Q9" s="189">
        <v>80</v>
      </c>
      <c r="R9" s="188">
        <v>0</v>
      </c>
      <c r="S9" s="179">
        <v>0</v>
      </c>
      <c r="T9" s="189">
        <v>0</v>
      </c>
      <c r="U9" s="188">
        <v>0</v>
      </c>
      <c r="V9" s="179">
        <v>0</v>
      </c>
      <c r="W9" s="189">
        <v>0</v>
      </c>
      <c r="X9" s="179">
        <v>0</v>
      </c>
      <c r="Y9" s="179">
        <v>0</v>
      </c>
      <c r="Z9" s="222">
        <v>0</v>
      </c>
      <c r="AA9" s="399"/>
    </row>
    <row r="10" spans="1:29" s="21" customFormat="1" ht="12.75" customHeight="1" x14ac:dyDescent="0.2">
      <c r="A10" s="782"/>
      <c r="B10" s="338">
        <v>1</v>
      </c>
      <c r="C10" s="339">
        <v>1</v>
      </c>
      <c r="D10" s="340">
        <v>1</v>
      </c>
      <c r="E10" s="129">
        <v>0.92825000000000002</v>
      </c>
      <c r="F10" s="129">
        <v>0.89017999999999997</v>
      </c>
      <c r="G10" s="187">
        <v>0.9496</v>
      </c>
      <c r="H10" s="196">
        <v>1.7940000000000001E-2</v>
      </c>
      <c r="I10" s="129">
        <v>5.7140000000000003E-2</v>
      </c>
      <c r="J10" s="187">
        <v>9.1599999999999997E-3</v>
      </c>
      <c r="K10" s="196">
        <v>8.9700000000000005E-3</v>
      </c>
      <c r="L10" s="129">
        <v>1.4290000000000001E-2</v>
      </c>
      <c r="M10" s="187">
        <v>1.069E-2</v>
      </c>
      <c r="N10" s="872"/>
      <c r="O10" s="196">
        <v>4.4839999999999998E-2</v>
      </c>
      <c r="P10" s="129">
        <v>3.8390000000000001E-2</v>
      </c>
      <c r="Q10" s="187">
        <v>3.0550000000000001E-2</v>
      </c>
      <c r="R10" s="196" t="s">
        <v>482</v>
      </c>
      <c r="S10" s="129" t="s">
        <v>482</v>
      </c>
      <c r="T10" s="187" t="s">
        <v>482</v>
      </c>
      <c r="U10" s="196" t="s">
        <v>482</v>
      </c>
      <c r="V10" s="129" t="s">
        <v>482</v>
      </c>
      <c r="W10" s="187" t="s">
        <v>482</v>
      </c>
      <c r="X10" s="129" t="s">
        <v>482</v>
      </c>
      <c r="Y10" s="129" t="s">
        <v>482</v>
      </c>
      <c r="Z10" s="225" t="s">
        <v>482</v>
      </c>
      <c r="AA10" s="399"/>
    </row>
    <row r="11" spans="1:29" s="21" customFormat="1" ht="12.75" customHeight="1" x14ac:dyDescent="0.2">
      <c r="A11" s="782" t="s">
        <v>64</v>
      </c>
      <c r="B11" s="188">
        <v>43</v>
      </c>
      <c r="C11" s="179">
        <v>285</v>
      </c>
      <c r="D11" s="189">
        <v>682</v>
      </c>
      <c r="E11" s="179">
        <v>36</v>
      </c>
      <c r="F11" s="179">
        <v>242</v>
      </c>
      <c r="G11" s="189">
        <v>617</v>
      </c>
      <c r="H11" s="188">
        <v>0</v>
      </c>
      <c r="I11" s="179">
        <v>0</v>
      </c>
      <c r="J11" s="189">
        <v>0</v>
      </c>
      <c r="K11" s="188">
        <v>0</v>
      </c>
      <c r="L11" s="179">
        <v>0</v>
      </c>
      <c r="M11" s="189">
        <v>0</v>
      </c>
      <c r="N11" s="872" t="s">
        <v>64</v>
      </c>
      <c r="O11" s="188">
        <v>0</v>
      </c>
      <c r="P11" s="179">
        <v>0</v>
      </c>
      <c r="Q11" s="189">
        <v>0</v>
      </c>
      <c r="R11" s="188">
        <v>0</v>
      </c>
      <c r="S11" s="179">
        <v>0</v>
      </c>
      <c r="T11" s="189">
        <v>0</v>
      </c>
      <c r="U11" s="188">
        <v>0</v>
      </c>
      <c r="V11" s="179">
        <v>0</v>
      </c>
      <c r="W11" s="189">
        <v>0</v>
      </c>
      <c r="X11" s="179">
        <v>7</v>
      </c>
      <c r="Y11" s="179">
        <v>43</v>
      </c>
      <c r="Z11" s="222">
        <v>65</v>
      </c>
      <c r="AA11" s="399"/>
    </row>
    <row r="12" spans="1:29" s="21" customFormat="1" ht="12.75" customHeight="1" x14ac:dyDescent="0.2">
      <c r="A12" s="782"/>
      <c r="B12" s="338">
        <v>1</v>
      </c>
      <c r="C12" s="339">
        <v>1</v>
      </c>
      <c r="D12" s="340">
        <v>1</v>
      </c>
      <c r="E12" s="129">
        <v>0.83721000000000001</v>
      </c>
      <c r="F12" s="129">
        <v>0.84911999999999999</v>
      </c>
      <c r="G12" s="187">
        <v>0.90468999999999999</v>
      </c>
      <c r="H12" s="196" t="s">
        <v>482</v>
      </c>
      <c r="I12" s="129" t="s">
        <v>482</v>
      </c>
      <c r="J12" s="187" t="s">
        <v>482</v>
      </c>
      <c r="K12" s="196" t="s">
        <v>482</v>
      </c>
      <c r="L12" s="129" t="s">
        <v>482</v>
      </c>
      <c r="M12" s="187" t="s">
        <v>482</v>
      </c>
      <c r="N12" s="872"/>
      <c r="O12" s="196" t="s">
        <v>482</v>
      </c>
      <c r="P12" s="129" t="s">
        <v>482</v>
      </c>
      <c r="Q12" s="187" t="s">
        <v>482</v>
      </c>
      <c r="R12" s="196" t="s">
        <v>482</v>
      </c>
      <c r="S12" s="129" t="s">
        <v>482</v>
      </c>
      <c r="T12" s="187" t="s">
        <v>482</v>
      </c>
      <c r="U12" s="196" t="s">
        <v>482</v>
      </c>
      <c r="V12" s="129" t="s">
        <v>482</v>
      </c>
      <c r="W12" s="187" t="s">
        <v>482</v>
      </c>
      <c r="X12" s="129">
        <v>0.16278999999999999</v>
      </c>
      <c r="Y12" s="129">
        <v>0.15087999999999999</v>
      </c>
      <c r="Z12" s="225">
        <v>9.5310000000000006E-2</v>
      </c>
      <c r="AA12" s="399"/>
    </row>
    <row r="13" spans="1:29" s="21" customFormat="1" ht="12.75" customHeight="1" x14ac:dyDescent="0.2">
      <c r="A13" s="782" t="s">
        <v>65</v>
      </c>
      <c r="B13" s="188">
        <v>33</v>
      </c>
      <c r="C13" s="179">
        <v>109</v>
      </c>
      <c r="D13" s="189">
        <v>448</v>
      </c>
      <c r="E13" s="179">
        <v>30</v>
      </c>
      <c r="F13" s="179">
        <v>90</v>
      </c>
      <c r="G13" s="189">
        <v>388</v>
      </c>
      <c r="H13" s="188">
        <v>2</v>
      </c>
      <c r="I13" s="179">
        <v>16</v>
      </c>
      <c r="J13" s="189">
        <v>48</v>
      </c>
      <c r="K13" s="188">
        <v>1</v>
      </c>
      <c r="L13" s="179">
        <v>3</v>
      </c>
      <c r="M13" s="189">
        <v>12</v>
      </c>
      <c r="N13" s="872" t="s">
        <v>65</v>
      </c>
      <c r="O13" s="188">
        <v>0</v>
      </c>
      <c r="P13" s="179">
        <v>0</v>
      </c>
      <c r="Q13" s="189">
        <v>0</v>
      </c>
      <c r="R13" s="188">
        <v>0</v>
      </c>
      <c r="S13" s="179">
        <v>0</v>
      </c>
      <c r="T13" s="189">
        <v>0</v>
      </c>
      <c r="U13" s="188">
        <v>0</v>
      </c>
      <c r="V13" s="179">
        <v>0</v>
      </c>
      <c r="W13" s="189">
        <v>0</v>
      </c>
      <c r="X13" s="179">
        <v>0</v>
      </c>
      <c r="Y13" s="179">
        <v>0</v>
      </c>
      <c r="Z13" s="222">
        <v>0</v>
      </c>
      <c r="AA13" s="399"/>
    </row>
    <row r="14" spans="1:29" s="21" customFormat="1" ht="12.75" customHeight="1" x14ac:dyDescent="0.2">
      <c r="A14" s="782"/>
      <c r="B14" s="338">
        <v>1</v>
      </c>
      <c r="C14" s="339">
        <v>1</v>
      </c>
      <c r="D14" s="340">
        <v>1</v>
      </c>
      <c r="E14" s="129">
        <v>0.90908999999999995</v>
      </c>
      <c r="F14" s="129">
        <v>0.82569000000000004</v>
      </c>
      <c r="G14" s="187">
        <v>0.86607000000000001</v>
      </c>
      <c r="H14" s="196">
        <v>6.0609999999999997E-2</v>
      </c>
      <c r="I14" s="129">
        <v>0.14679</v>
      </c>
      <c r="J14" s="187">
        <v>0.10714</v>
      </c>
      <c r="K14" s="196">
        <v>3.0300000000000001E-2</v>
      </c>
      <c r="L14" s="129">
        <v>2.7519999999999999E-2</v>
      </c>
      <c r="M14" s="187">
        <v>2.6790000000000001E-2</v>
      </c>
      <c r="N14" s="872"/>
      <c r="O14" s="196" t="s">
        <v>482</v>
      </c>
      <c r="P14" s="129" t="s">
        <v>482</v>
      </c>
      <c r="Q14" s="187" t="s">
        <v>482</v>
      </c>
      <c r="R14" s="196" t="s">
        <v>482</v>
      </c>
      <c r="S14" s="129" t="s">
        <v>482</v>
      </c>
      <c r="T14" s="187" t="s">
        <v>482</v>
      </c>
      <c r="U14" s="196" t="s">
        <v>482</v>
      </c>
      <c r="V14" s="129" t="s">
        <v>482</v>
      </c>
      <c r="W14" s="187" t="s">
        <v>482</v>
      </c>
      <c r="X14" s="129" t="s">
        <v>482</v>
      </c>
      <c r="Y14" s="129" t="s">
        <v>482</v>
      </c>
      <c r="Z14" s="225" t="s">
        <v>482</v>
      </c>
      <c r="AA14" s="399"/>
    </row>
    <row r="15" spans="1:29" s="21" customFormat="1" ht="12.75" customHeight="1" x14ac:dyDescent="0.2">
      <c r="A15" s="782" t="s">
        <v>66</v>
      </c>
      <c r="B15" s="188">
        <v>0</v>
      </c>
      <c r="C15" s="179">
        <v>0</v>
      </c>
      <c r="D15" s="189">
        <v>0</v>
      </c>
      <c r="E15" s="179">
        <v>0</v>
      </c>
      <c r="F15" s="179">
        <v>0</v>
      </c>
      <c r="G15" s="189">
        <v>0</v>
      </c>
      <c r="H15" s="188">
        <v>0</v>
      </c>
      <c r="I15" s="179">
        <v>0</v>
      </c>
      <c r="J15" s="189">
        <v>0</v>
      </c>
      <c r="K15" s="188">
        <v>0</v>
      </c>
      <c r="L15" s="179">
        <v>0</v>
      </c>
      <c r="M15" s="189">
        <v>0</v>
      </c>
      <c r="N15" s="872" t="s">
        <v>66</v>
      </c>
      <c r="O15" s="188">
        <v>0</v>
      </c>
      <c r="P15" s="179">
        <v>0</v>
      </c>
      <c r="Q15" s="189">
        <v>0</v>
      </c>
      <c r="R15" s="188">
        <v>0</v>
      </c>
      <c r="S15" s="179">
        <v>0</v>
      </c>
      <c r="T15" s="189">
        <v>0</v>
      </c>
      <c r="U15" s="188">
        <v>0</v>
      </c>
      <c r="V15" s="179">
        <v>0</v>
      </c>
      <c r="W15" s="189">
        <v>0</v>
      </c>
      <c r="X15" s="179">
        <v>0</v>
      </c>
      <c r="Y15" s="179">
        <v>0</v>
      </c>
      <c r="Z15" s="222">
        <v>0</v>
      </c>
      <c r="AA15" s="399"/>
    </row>
    <row r="16" spans="1:29" s="21" customFormat="1" ht="12.75" customHeight="1" x14ac:dyDescent="0.2">
      <c r="A16" s="782"/>
      <c r="B16" s="338" t="s">
        <v>482</v>
      </c>
      <c r="C16" s="339" t="s">
        <v>482</v>
      </c>
      <c r="D16" s="340" t="s">
        <v>482</v>
      </c>
      <c r="E16" s="129" t="s">
        <v>482</v>
      </c>
      <c r="F16" s="129" t="s">
        <v>482</v>
      </c>
      <c r="G16" s="187" t="s">
        <v>482</v>
      </c>
      <c r="H16" s="196" t="s">
        <v>482</v>
      </c>
      <c r="I16" s="129" t="s">
        <v>482</v>
      </c>
      <c r="J16" s="187" t="s">
        <v>482</v>
      </c>
      <c r="K16" s="196" t="s">
        <v>482</v>
      </c>
      <c r="L16" s="129" t="s">
        <v>482</v>
      </c>
      <c r="M16" s="187" t="s">
        <v>482</v>
      </c>
      <c r="N16" s="872"/>
      <c r="O16" s="196" t="s">
        <v>482</v>
      </c>
      <c r="P16" s="129" t="s">
        <v>482</v>
      </c>
      <c r="Q16" s="187" t="s">
        <v>482</v>
      </c>
      <c r="R16" s="196" t="s">
        <v>482</v>
      </c>
      <c r="S16" s="129" t="s">
        <v>482</v>
      </c>
      <c r="T16" s="187" t="s">
        <v>482</v>
      </c>
      <c r="U16" s="196" t="s">
        <v>482</v>
      </c>
      <c r="V16" s="129" t="s">
        <v>482</v>
      </c>
      <c r="W16" s="187" t="s">
        <v>482</v>
      </c>
      <c r="X16" s="129" t="s">
        <v>482</v>
      </c>
      <c r="Y16" s="129" t="s">
        <v>482</v>
      </c>
      <c r="Z16" s="225" t="s">
        <v>482</v>
      </c>
      <c r="AA16" s="399"/>
    </row>
    <row r="17" spans="1:27" s="21" customFormat="1" ht="12.75" customHeight="1" x14ac:dyDescent="0.2">
      <c r="A17" s="782" t="s">
        <v>67</v>
      </c>
      <c r="B17" s="188">
        <v>338</v>
      </c>
      <c r="C17" s="179">
        <v>1891</v>
      </c>
      <c r="D17" s="189">
        <v>4968</v>
      </c>
      <c r="E17" s="179">
        <v>263</v>
      </c>
      <c r="F17" s="179">
        <v>1487</v>
      </c>
      <c r="G17" s="189">
        <v>3958</v>
      </c>
      <c r="H17" s="188">
        <v>65</v>
      </c>
      <c r="I17" s="179">
        <v>372</v>
      </c>
      <c r="J17" s="189">
        <v>896</v>
      </c>
      <c r="K17" s="188">
        <v>2</v>
      </c>
      <c r="L17" s="179">
        <v>10</v>
      </c>
      <c r="M17" s="189">
        <v>15</v>
      </c>
      <c r="N17" s="872" t="s">
        <v>67</v>
      </c>
      <c r="O17" s="188">
        <v>6</v>
      </c>
      <c r="P17" s="179">
        <v>15</v>
      </c>
      <c r="Q17" s="189">
        <v>56</v>
      </c>
      <c r="R17" s="188">
        <v>1</v>
      </c>
      <c r="S17" s="179">
        <v>5</v>
      </c>
      <c r="T17" s="189">
        <v>26</v>
      </c>
      <c r="U17" s="188">
        <v>1</v>
      </c>
      <c r="V17" s="179">
        <v>2</v>
      </c>
      <c r="W17" s="189">
        <v>17</v>
      </c>
      <c r="X17" s="179">
        <v>0</v>
      </c>
      <c r="Y17" s="179">
        <v>0</v>
      </c>
      <c r="Z17" s="222">
        <v>0</v>
      </c>
      <c r="AA17" s="399"/>
    </row>
    <row r="18" spans="1:27" s="21" customFormat="1" ht="12.75" customHeight="1" x14ac:dyDescent="0.2">
      <c r="A18" s="782"/>
      <c r="B18" s="338">
        <v>1</v>
      </c>
      <c r="C18" s="339">
        <v>1</v>
      </c>
      <c r="D18" s="340">
        <v>1</v>
      </c>
      <c r="E18" s="129">
        <v>0.77810999999999997</v>
      </c>
      <c r="F18" s="129">
        <v>0.78635999999999995</v>
      </c>
      <c r="G18" s="187">
        <v>0.79669999999999996</v>
      </c>
      <c r="H18" s="196">
        <v>0.19231000000000001</v>
      </c>
      <c r="I18" s="129">
        <v>0.19672000000000001</v>
      </c>
      <c r="J18" s="187">
        <v>0.18035000000000001</v>
      </c>
      <c r="K18" s="196">
        <v>5.9199999999999999E-3</v>
      </c>
      <c r="L18" s="129">
        <v>5.2900000000000004E-3</v>
      </c>
      <c r="M18" s="187">
        <v>3.0200000000000001E-3</v>
      </c>
      <c r="N18" s="872"/>
      <c r="O18" s="196">
        <v>1.7749999999999998E-2</v>
      </c>
      <c r="P18" s="129">
        <v>7.9299999999999995E-3</v>
      </c>
      <c r="Q18" s="187">
        <v>1.1270000000000001E-2</v>
      </c>
      <c r="R18" s="196">
        <v>2.96E-3</v>
      </c>
      <c r="S18" s="129">
        <v>2.64E-3</v>
      </c>
      <c r="T18" s="187">
        <v>5.2300000000000003E-3</v>
      </c>
      <c r="U18" s="196">
        <v>2.96E-3</v>
      </c>
      <c r="V18" s="129">
        <v>1.06E-3</v>
      </c>
      <c r="W18" s="187">
        <v>3.4199999999999999E-3</v>
      </c>
      <c r="X18" s="129" t="s">
        <v>482</v>
      </c>
      <c r="Y18" s="129" t="s">
        <v>482</v>
      </c>
      <c r="Z18" s="225" t="s">
        <v>482</v>
      </c>
      <c r="AA18" s="399"/>
    </row>
    <row r="19" spans="1:27" s="21" customFormat="1" ht="12.75" customHeight="1" x14ac:dyDescent="0.2">
      <c r="A19" s="782" t="s">
        <v>68</v>
      </c>
      <c r="B19" s="188">
        <v>1</v>
      </c>
      <c r="C19" s="179">
        <v>8</v>
      </c>
      <c r="D19" s="189">
        <v>20</v>
      </c>
      <c r="E19" s="179">
        <v>0</v>
      </c>
      <c r="F19" s="179">
        <v>0</v>
      </c>
      <c r="G19" s="189">
        <v>0</v>
      </c>
      <c r="H19" s="188">
        <v>1</v>
      </c>
      <c r="I19" s="179">
        <v>8</v>
      </c>
      <c r="J19" s="189">
        <v>20</v>
      </c>
      <c r="K19" s="188">
        <v>0</v>
      </c>
      <c r="L19" s="179">
        <v>0</v>
      </c>
      <c r="M19" s="189">
        <v>0</v>
      </c>
      <c r="N19" s="872" t="s">
        <v>68</v>
      </c>
      <c r="O19" s="188">
        <v>0</v>
      </c>
      <c r="P19" s="179">
        <v>0</v>
      </c>
      <c r="Q19" s="189">
        <v>0</v>
      </c>
      <c r="R19" s="188">
        <v>0</v>
      </c>
      <c r="S19" s="179">
        <v>0</v>
      </c>
      <c r="T19" s="189">
        <v>0</v>
      </c>
      <c r="U19" s="188">
        <v>0</v>
      </c>
      <c r="V19" s="179">
        <v>0</v>
      </c>
      <c r="W19" s="189">
        <v>0</v>
      </c>
      <c r="X19" s="179">
        <v>0</v>
      </c>
      <c r="Y19" s="179">
        <v>0</v>
      </c>
      <c r="Z19" s="222">
        <v>0</v>
      </c>
      <c r="AA19" s="399"/>
    </row>
    <row r="20" spans="1:27" s="21" customFormat="1" ht="12.75" customHeight="1" x14ac:dyDescent="0.2">
      <c r="A20" s="782"/>
      <c r="B20" s="338">
        <v>1</v>
      </c>
      <c r="C20" s="339">
        <v>1</v>
      </c>
      <c r="D20" s="340">
        <v>1</v>
      </c>
      <c r="E20" s="129" t="s">
        <v>482</v>
      </c>
      <c r="F20" s="129" t="s">
        <v>482</v>
      </c>
      <c r="G20" s="187" t="s">
        <v>482</v>
      </c>
      <c r="H20" s="196">
        <v>1</v>
      </c>
      <c r="I20" s="129">
        <v>1</v>
      </c>
      <c r="J20" s="187">
        <v>1</v>
      </c>
      <c r="K20" s="196" t="s">
        <v>482</v>
      </c>
      <c r="L20" s="129" t="s">
        <v>482</v>
      </c>
      <c r="M20" s="187" t="s">
        <v>482</v>
      </c>
      <c r="N20" s="872"/>
      <c r="O20" s="196" t="s">
        <v>482</v>
      </c>
      <c r="P20" s="129" t="s">
        <v>482</v>
      </c>
      <c r="Q20" s="187" t="s">
        <v>482</v>
      </c>
      <c r="R20" s="196" t="s">
        <v>482</v>
      </c>
      <c r="S20" s="129" t="s">
        <v>482</v>
      </c>
      <c r="T20" s="187" t="s">
        <v>482</v>
      </c>
      <c r="U20" s="196" t="s">
        <v>482</v>
      </c>
      <c r="V20" s="129" t="s">
        <v>482</v>
      </c>
      <c r="W20" s="187" t="s">
        <v>482</v>
      </c>
      <c r="X20" s="129" t="s">
        <v>482</v>
      </c>
      <c r="Y20" s="129" t="s">
        <v>482</v>
      </c>
      <c r="Z20" s="225" t="s">
        <v>482</v>
      </c>
      <c r="AA20" s="399"/>
    </row>
    <row r="21" spans="1:27" s="21" customFormat="1" ht="12.75" customHeight="1" x14ac:dyDescent="0.2">
      <c r="A21" s="782" t="s">
        <v>69</v>
      </c>
      <c r="B21" s="188">
        <v>96</v>
      </c>
      <c r="C21" s="179">
        <v>559</v>
      </c>
      <c r="D21" s="189">
        <v>2174</v>
      </c>
      <c r="E21" s="179">
        <v>53</v>
      </c>
      <c r="F21" s="179">
        <v>264</v>
      </c>
      <c r="G21" s="189">
        <v>959</v>
      </c>
      <c r="H21" s="188">
        <v>36</v>
      </c>
      <c r="I21" s="179">
        <v>256</v>
      </c>
      <c r="J21" s="189">
        <v>1155</v>
      </c>
      <c r="K21" s="188">
        <v>4</v>
      </c>
      <c r="L21" s="179">
        <v>24</v>
      </c>
      <c r="M21" s="189">
        <v>25</v>
      </c>
      <c r="N21" s="872" t="s">
        <v>69</v>
      </c>
      <c r="O21" s="188">
        <v>0</v>
      </c>
      <c r="P21" s="179">
        <v>0</v>
      </c>
      <c r="Q21" s="189">
        <v>0</v>
      </c>
      <c r="R21" s="188">
        <v>0</v>
      </c>
      <c r="S21" s="179">
        <v>0</v>
      </c>
      <c r="T21" s="189">
        <v>0</v>
      </c>
      <c r="U21" s="188">
        <v>0</v>
      </c>
      <c r="V21" s="179">
        <v>0</v>
      </c>
      <c r="W21" s="189">
        <v>0</v>
      </c>
      <c r="X21" s="179">
        <v>3</v>
      </c>
      <c r="Y21" s="179">
        <v>15</v>
      </c>
      <c r="Z21" s="222">
        <v>35</v>
      </c>
      <c r="AA21" s="399"/>
    </row>
    <row r="22" spans="1:27" s="21" customFormat="1" ht="12.75" customHeight="1" x14ac:dyDescent="0.2">
      <c r="A22" s="782"/>
      <c r="B22" s="338">
        <v>1</v>
      </c>
      <c r="C22" s="339">
        <v>1</v>
      </c>
      <c r="D22" s="340">
        <v>1</v>
      </c>
      <c r="E22" s="129">
        <v>0.55208000000000002</v>
      </c>
      <c r="F22" s="129">
        <v>0.47227000000000002</v>
      </c>
      <c r="G22" s="187">
        <v>0.44112000000000001</v>
      </c>
      <c r="H22" s="196">
        <v>0.375</v>
      </c>
      <c r="I22" s="129">
        <v>0.45795999999999998</v>
      </c>
      <c r="J22" s="187">
        <v>0.53127999999999997</v>
      </c>
      <c r="K22" s="196">
        <v>4.1669999999999999E-2</v>
      </c>
      <c r="L22" s="129">
        <v>4.2930000000000003E-2</v>
      </c>
      <c r="M22" s="187">
        <v>1.15E-2</v>
      </c>
      <c r="N22" s="872"/>
      <c r="O22" s="196" t="s">
        <v>482</v>
      </c>
      <c r="P22" s="129" t="s">
        <v>482</v>
      </c>
      <c r="Q22" s="187" t="s">
        <v>482</v>
      </c>
      <c r="R22" s="196" t="s">
        <v>482</v>
      </c>
      <c r="S22" s="129" t="s">
        <v>482</v>
      </c>
      <c r="T22" s="187" t="s">
        <v>482</v>
      </c>
      <c r="U22" s="196" t="s">
        <v>482</v>
      </c>
      <c r="V22" s="129" t="s">
        <v>482</v>
      </c>
      <c r="W22" s="187" t="s">
        <v>482</v>
      </c>
      <c r="X22" s="129">
        <v>3.125E-2</v>
      </c>
      <c r="Y22" s="129">
        <v>2.683E-2</v>
      </c>
      <c r="Z22" s="225">
        <v>1.61E-2</v>
      </c>
      <c r="AA22" s="399"/>
    </row>
    <row r="23" spans="1:27" s="21" customFormat="1" ht="12.75" customHeight="1" x14ac:dyDescent="0.2">
      <c r="A23" s="782" t="s">
        <v>70</v>
      </c>
      <c r="B23" s="188">
        <v>1226</v>
      </c>
      <c r="C23" s="179">
        <v>5515</v>
      </c>
      <c r="D23" s="189">
        <v>20705</v>
      </c>
      <c r="E23" s="179">
        <v>824</v>
      </c>
      <c r="F23" s="179">
        <v>3422</v>
      </c>
      <c r="G23" s="189">
        <v>13279</v>
      </c>
      <c r="H23" s="188">
        <v>328</v>
      </c>
      <c r="I23" s="179">
        <v>1790</v>
      </c>
      <c r="J23" s="189">
        <v>6449</v>
      </c>
      <c r="K23" s="188">
        <v>46</v>
      </c>
      <c r="L23" s="179">
        <v>195</v>
      </c>
      <c r="M23" s="189">
        <v>551</v>
      </c>
      <c r="N23" s="872" t="s">
        <v>70</v>
      </c>
      <c r="O23" s="188">
        <v>19</v>
      </c>
      <c r="P23" s="179">
        <v>77</v>
      </c>
      <c r="Q23" s="189">
        <v>342</v>
      </c>
      <c r="R23" s="188">
        <v>3</v>
      </c>
      <c r="S23" s="179">
        <v>8</v>
      </c>
      <c r="T23" s="189">
        <v>25</v>
      </c>
      <c r="U23" s="188">
        <v>1</v>
      </c>
      <c r="V23" s="179">
        <v>8</v>
      </c>
      <c r="W23" s="189">
        <v>8</v>
      </c>
      <c r="X23" s="179">
        <v>5</v>
      </c>
      <c r="Y23" s="179">
        <v>15</v>
      </c>
      <c r="Z23" s="222">
        <v>51</v>
      </c>
      <c r="AA23" s="399"/>
    </row>
    <row r="24" spans="1:27" s="21" customFormat="1" ht="12.75" customHeight="1" x14ac:dyDescent="0.2">
      <c r="A24" s="782"/>
      <c r="B24" s="338">
        <v>1</v>
      </c>
      <c r="C24" s="339">
        <v>1</v>
      </c>
      <c r="D24" s="340">
        <v>1</v>
      </c>
      <c r="E24" s="129">
        <v>0.67210000000000003</v>
      </c>
      <c r="F24" s="129">
        <v>0.62048999999999999</v>
      </c>
      <c r="G24" s="187">
        <v>0.64134000000000002</v>
      </c>
      <c r="H24" s="196">
        <v>0.26754</v>
      </c>
      <c r="I24" s="129">
        <v>0.32457000000000003</v>
      </c>
      <c r="J24" s="187">
        <v>0.31147000000000002</v>
      </c>
      <c r="K24" s="196">
        <v>3.7519999999999998E-2</v>
      </c>
      <c r="L24" s="129">
        <v>3.5360000000000003E-2</v>
      </c>
      <c r="M24" s="187">
        <v>2.6610000000000002E-2</v>
      </c>
      <c r="N24" s="872"/>
      <c r="O24" s="196">
        <v>1.55E-2</v>
      </c>
      <c r="P24" s="129">
        <v>1.396E-2</v>
      </c>
      <c r="Q24" s="187">
        <v>1.652E-2</v>
      </c>
      <c r="R24" s="196">
        <v>2.4499999999999999E-3</v>
      </c>
      <c r="S24" s="129">
        <v>1.4499999999999999E-3</v>
      </c>
      <c r="T24" s="187">
        <v>1.2099999999999999E-3</v>
      </c>
      <c r="U24" s="196">
        <v>8.1999999999999998E-4</v>
      </c>
      <c r="V24" s="129">
        <v>1.4499999999999999E-3</v>
      </c>
      <c r="W24" s="187">
        <v>3.8999999999999999E-4</v>
      </c>
      <c r="X24" s="129">
        <v>4.0800000000000003E-3</v>
      </c>
      <c r="Y24" s="129">
        <v>2.7200000000000002E-3</v>
      </c>
      <c r="Z24" s="225">
        <v>2.4599999999999999E-3</v>
      </c>
      <c r="AA24" s="399"/>
    </row>
    <row r="25" spans="1:27" s="21" customFormat="1" ht="12.75" customHeight="1" x14ac:dyDescent="0.2">
      <c r="A25" s="782" t="s">
        <v>71</v>
      </c>
      <c r="B25" s="188">
        <v>124</v>
      </c>
      <c r="C25" s="179">
        <v>625</v>
      </c>
      <c r="D25" s="189">
        <v>3216</v>
      </c>
      <c r="E25" s="179">
        <v>101</v>
      </c>
      <c r="F25" s="179">
        <v>471</v>
      </c>
      <c r="G25" s="189">
        <v>2487</v>
      </c>
      <c r="H25" s="188">
        <v>22</v>
      </c>
      <c r="I25" s="179">
        <v>146</v>
      </c>
      <c r="J25" s="189">
        <v>697</v>
      </c>
      <c r="K25" s="188">
        <v>0</v>
      </c>
      <c r="L25" s="179">
        <v>0</v>
      </c>
      <c r="M25" s="189">
        <v>0</v>
      </c>
      <c r="N25" s="872" t="s">
        <v>71</v>
      </c>
      <c r="O25" s="188">
        <v>0</v>
      </c>
      <c r="P25" s="179">
        <v>0</v>
      </c>
      <c r="Q25" s="189">
        <v>0</v>
      </c>
      <c r="R25" s="188">
        <v>1</v>
      </c>
      <c r="S25" s="179">
        <v>8</v>
      </c>
      <c r="T25" s="189">
        <v>32</v>
      </c>
      <c r="U25" s="188">
        <v>0</v>
      </c>
      <c r="V25" s="179">
        <v>0</v>
      </c>
      <c r="W25" s="189">
        <v>0</v>
      </c>
      <c r="X25" s="179">
        <v>0</v>
      </c>
      <c r="Y25" s="179">
        <v>0</v>
      </c>
      <c r="Z25" s="222">
        <v>0</v>
      </c>
      <c r="AA25" s="399"/>
    </row>
    <row r="26" spans="1:27" s="21" customFormat="1" ht="12.75" customHeight="1" x14ac:dyDescent="0.2">
      <c r="A26" s="782"/>
      <c r="B26" s="338">
        <v>1</v>
      </c>
      <c r="C26" s="339">
        <v>1</v>
      </c>
      <c r="D26" s="340">
        <v>1</v>
      </c>
      <c r="E26" s="129">
        <v>0.81452000000000002</v>
      </c>
      <c r="F26" s="129">
        <v>0.75360000000000005</v>
      </c>
      <c r="G26" s="187">
        <v>0.77332000000000001</v>
      </c>
      <c r="H26" s="196">
        <v>0.17741999999999999</v>
      </c>
      <c r="I26" s="129">
        <v>0.2336</v>
      </c>
      <c r="J26" s="187">
        <v>0.21673000000000001</v>
      </c>
      <c r="K26" s="196" t="s">
        <v>482</v>
      </c>
      <c r="L26" s="129" t="s">
        <v>482</v>
      </c>
      <c r="M26" s="187" t="s">
        <v>482</v>
      </c>
      <c r="N26" s="872"/>
      <c r="O26" s="196" t="s">
        <v>482</v>
      </c>
      <c r="P26" s="129" t="s">
        <v>482</v>
      </c>
      <c r="Q26" s="187" t="s">
        <v>482</v>
      </c>
      <c r="R26" s="196">
        <v>8.0599999999999995E-3</v>
      </c>
      <c r="S26" s="129">
        <v>1.2800000000000001E-2</v>
      </c>
      <c r="T26" s="187">
        <v>9.9500000000000005E-3</v>
      </c>
      <c r="U26" s="196" t="s">
        <v>482</v>
      </c>
      <c r="V26" s="129" t="s">
        <v>482</v>
      </c>
      <c r="W26" s="187" t="s">
        <v>482</v>
      </c>
      <c r="X26" s="129" t="s">
        <v>482</v>
      </c>
      <c r="Y26" s="129" t="s">
        <v>482</v>
      </c>
      <c r="Z26" s="225" t="s">
        <v>482</v>
      </c>
      <c r="AA26" s="399"/>
    </row>
    <row r="27" spans="1:27" s="21" customFormat="1" ht="12.75" customHeight="1" x14ac:dyDescent="0.2">
      <c r="A27" s="782" t="s">
        <v>72</v>
      </c>
      <c r="B27" s="188">
        <v>182</v>
      </c>
      <c r="C27" s="179">
        <v>1239</v>
      </c>
      <c r="D27" s="189">
        <v>4009</v>
      </c>
      <c r="E27" s="179">
        <v>164</v>
      </c>
      <c r="F27" s="179">
        <v>1108</v>
      </c>
      <c r="G27" s="189">
        <v>3635</v>
      </c>
      <c r="H27" s="188">
        <v>9</v>
      </c>
      <c r="I27" s="179">
        <v>75</v>
      </c>
      <c r="J27" s="189">
        <v>243</v>
      </c>
      <c r="K27" s="188">
        <v>9</v>
      </c>
      <c r="L27" s="179">
        <v>56</v>
      </c>
      <c r="M27" s="189">
        <v>131</v>
      </c>
      <c r="N27" s="872" t="s">
        <v>72</v>
      </c>
      <c r="O27" s="188">
        <v>0</v>
      </c>
      <c r="P27" s="179">
        <v>0</v>
      </c>
      <c r="Q27" s="189">
        <v>0</v>
      </c>
      <c r="R27" s="188">
        <v>0</v>
      </c>
      <c r="S27" s="179">
        <v>0</v>
      </c>
      <c r="T27" s="189">
        <v>0</v>
      </c>
      <c r="U27" s="188">
        <v>0</v>
      </c>
      <c r="V27" s="179">
        <v>0</v>
      </c>
      <c r="W27" s="189">
        <v>0</v>
      </c>
      <c r="X27" s="179">
        <v>0</v>
      </c>
      <c r="Y27" s="179">
        <v>0</v>
      </c>
      <c r="Z27" s="222">
        <v>0</v>
      </c>
      <c r="AA27" s="399"/>
    </row>
    <row r="28" spans="1:27" s="21" customFormat="1" ht="12.75" customHeight="1" x14ac:dyDescent="0.2">
      <c r="A28" s="782"/>
      <c r="B28" s="338">
        <v>1</v>
      </c>
      <c r="C28" s="339">
        <v>1</v>
      </c>
      <c r="D28" s="340">
        <v>1</v>
      </c>
      <c r="E28" s="129">
        <v>0.90110000000000001</v>
      </c>
      <c r="F28" s="129">
        <v>0.89427000000000001</v>
      </c>
      <c r="G28" s="187">
        <v>0.90671000000000002</v>
      </c>
      <c r="H28" s="196">
        <v>4.9450000000000001E-2</v>
      </c>
      <c r="I28" s="129">
        <v>6.053E-2</v>
      </c>
      <c r="J28" s="187">
        <v>6.0609999999999997E-2</v>
      </c>
      <c r="K28" s="196">
        <v>4.9450000000000001E-2</v>
      </c>
      <c r="L28" s="129">
        <v>4.5199999999999997E-2</v>
      </c>
      <c r="M28" s="187">
        <v>3.2680000000000001E-2</v>
      </c>
      <c r="N28" s="872"/>
      <c r="O28" s="196" t="s">
        <v>482</v>
      </c>
      <c r="P28" s="129" t="s">
        <v>482</v>
      </c>
      <c r="Q28" s="187" t="s">
        <v>482</v>
      </c>
      <c r="R28" s="196" t="s">
        <v>482</v>
      </c>
      <c r="S28" s="129" t="s">
        <v>482</v>
      </c>
      <c r="T28" s="187" t="s">
        <v>482</v>
      </c>
      <c r="U28" s="196" t="s">
        <v>482</v>
      </c>
      <c r="V28" s="129" t="s">
        <v>482</v>
      </c>
      <c r="W28" s="187" t="s">
        <v>482</v>
      </c>
      <c r="X28" s="129" t="s">
        <v>482</v>
      </c>
      <c r="Y28" s="129" t="s">
        <v>482</v>
      </c>
      <c r="Z28" s="225" t="s">
        <v>482</v>
      </c>
      <c r="AA28" s="399"/>
    </row>
    <row r="29" spans="1:27" s="21" customFormat="1" ht="12.75" customHeight="1" x14ac:dyDescent="0.2">
      <c r="A29" s="782" t="s">
        <v>73</v>
      </c>
      <c r="B29" s="188">
        <v>34</v>
      </c>
      <c r="C29" s="179">
        <v>233</v>
      </c>
      <c r="D29" s="189">
        <v>798</v>
      </c>
      <c r="E29" s="179">
        <v>7</v>
      </c>
      <c r="F29" s="179">
        <v>38</v>
      </c>
      <c r="G29" s="189">
        <v>112</v>
      </c>
      <c r="H29" s="188">
        <v>26</v>
      </c>
      <c r="I29" s="179">
        <v>189</v>
      </c>
      <c r="J29" s="189">
        <v>650</v>
      </c>
      <c r="K29" s="188">
        <v>1</v>
      </c>
      <c r="L29" s="179">
        <v>6</v>
      </c>
      <c r="M29" s="189">
        <v>36</v>
      </c>
      <c r="N29" s="872" t="s">
        <v>73</v>
      </c>
      <c r="O29" s="188">
        <v>0</v>
      </c>
      <c r="P29" s="179">
        <v>0</v>
      </c>
      <c r="Q29" s="189">
        <v>0</v>
      </c>
      <c r="R29" s="188">
        <v>0</v>
      </c>
      <c r="S29" s="179">
        <v>0</v>
      </c>
      <c r="T29" s="189">
        <v>0</v>
      </c>
      <c r="U29" s="188">
        <v>0</v>
      </c>
      <c r="V29" s="179">
        <v>0</v>
      </c>
      <c r="W29" s="189">
        <v>0</v>
      </c>
      <c r="X29" s="179">
        <v>0</v>
      </c>
      <c r="Y29" s="179">
        <v>0</v>
      </c>
      <c r="Z29" s="222">
        <v>0</v>
      </c>
      <c r="AA29" s="399"/>
    </row>
    <row r="30" spans="1:27" s="21" customFormat="1" ht="12.75" customHeight="1" x14ac:dyDescent="0.2">
      <c r="A30" s="782"/>
      <c r="B30" s="338">
        <v>1</v>
      </c>
      <c r="C30" s="339">
        <v>1</v>
      </c>
      <c r="D30" s="340">
        <v>1</v>
      </c>
      <c r="E30" s="129">
        <v>0.20588000000000001</v>
      </c>
      <c r="F30" s="129">
        <v>0.16309000000000001</v>
      </c>
      <c r="G30" s="187">
        <v>0.14035</v>
      </c>
      <c r="H30" s="196">
        <v>0.76471</v>
      </c>
      <c r="I30" s="129">
        <v>0.81115999999999999</v>
      </c>
      <c r="J30" s="187">
        <v>0.81454000000000004</v>
      </c>
      <c r="K30" s="196">
        <v>2.9409999999999999E-2</v>
      </c>
      <c r="L30" s="129">
        <v>2.5749999999999999E-2</v>
      </c>
      <c r="M30" s="187">
        <v>4.5109999999999997E-2</v>
      </c>
      <c r="N30" s="872"/>
      <c r="O30" s="196" t="s">
        <v>482</v>
      </c>
      <c r="P30" s="129" t="s">
        <v>482</v>
      </c>
      <c r="Q30" s="187" t="s">
        <v>482</v>
      </c>
      <c r="R30" s="196" t="s">
        <v>482</v>
      </c>
      <c r="S30" s="129" t="s">
        <v>482</v>
      </c>
      <c r="T30" s="187" t="s">
        <v>482</v>
      </c>
      <c r="U30" s="196" t="s">
        <v>482</v>
      </c>
      <c r="V30" s="129" t="s">
        <v>482</v>
      </c>
      <c r="W30" s="187" t="s">
        <v>482</v>
      </c>
      <c r="X30" s="129" t="s">
        <v>482</v>
      </c>
      <c r="Y30" s="129" t="s">
        <v>482</v>
      </c>
      <c r="Z30" s="225" t="s">
        <v>482</v>
      </c>
      <c r="AA30" s="399"/>
    </row>
    <row r="31" spans="1:27" s="21" customFormat="1" ht="12.75" customHeight="1" x14ac:dyDescent="0.2">
      <c r="A31" s="782" t="s">
        <v>74</v>
      </c>
      <c r="B31" s="188">
        <v>13</v>
      </c>
      <c r="C31" s="179">
        <v>51</v>
      </c>
      <c r="D31" s="189">
        <v>197</v>
      </c>
      <c r="E31" s="179">
        <v>7</v>
      </c>
      <c r="F31" s="179">
        <v>26</v>
      </c>
      <c r="G31" s="189">
        <v>122</v>
      </c>
      <c r="H31" s="188">
        <v>2</v>
      </c>
      <c r="I31" s="179">
        <v>13</v>
      </c>
      <c r="J31" s="189">
        <v>13</v>
      </c>
      <c r="K31" s="188">
        <v>4</v>
      </c>
      <c r="L31" s="179">
        <v>12</v>
      </c>
      <c r="M31" s="189">
        <v>62</v>
      </c>
      <c r="N31" s="872" t="s">
        <v>74</v>
      </c>
      <c r="O31" s="188">
        <v>0</v>
      </c>
      <c r="P31" s="179">
        <v>0</v>
      </c>
      <c r="Q31" s="189">
        <v>0</v>
      </c>
      <c r="R31" s="188">
        <v>0</v>
      </c>
      <c r="S31" s="179">
        <v>0</v>
      </c>
      <c r="T31" s="189">
        <v>0</v>
      </c>
      <c r="U31" s="188">
        <v>0</v>
      </c>
      <c r="V31" s="179">
        <v>0</v>
      </c>
      <c r="W31" s="189">
        <v>0</v>
      </c>
      <c r="X31" s="179">
        <v>0</v>
      </c>
      <c r="Y31" s="179">
        <v>0</v>
      </c>
      <c r="Z31" s="222">
        <v>0</v>
      </c>
      <c r="AA31" s="399"/>
    </row>
    <row r="32" spans="1:27" s="21" customFormat="1" ht="12.75" customHeight="1" x14ac:dyDescent="0.2">
      <c r="A32" s="782"/>
      <c r="B32" s="338">
        <v>1</v>
      </c>
      <c r="C32" s="339">
        <v>1</v>
      </c>
      <c r="D32" s="340">
        <v>1</v>
      </c>
      <c r="E32" s="129">
        <v>0.53846000000000005</v>
      </c>
      <c r="F32" s="129">
        <v>0.50980000000000003</v>
      </c>
      <c r="G32" s="187">
        <v>0.61929000000000001</v>
      </c>
      <c r="H32" s="196">
        <v>0.15384999999999999</v>
      </c>
      <c r="I32" s="129">
        <v>0.25490000000000002</v>
      </c>
      <c r="J32" s="187">
        <v>6.5989999999999993E-2</v>
      </c>
      <c r="K32" s="196">
        <v>0.30769000000000002</v>
      </c>
      <c r="L32" s="129">
        <v>0.23529</v>
      </c>
      <c r="M32" s="187">
        <v>0.31472</v>
      </c>
      <c r="N32" s="872"/>
      <c r="O32" s="196" t="s">
        <v>482</v>
      </c>
      <c r="P32" s="129" t="s">
        <v>482</v>
      </c>
      <c r="Q32" s="187" t="s">
        <v>482</v>
      </c>
      <c r="R32" s="196" t="s">
        <v>482</v>
      </c>
      <c r="S32" s="129" t="s">
        <v>482</v>
      </c>
      <c r="T32" s="187" t="s">
        <v>482</v>
      </c>
      <c r="U32" s="196" t="s">
        <v>482</v>
      </c>
      <c r="V32" s="129" t="s">
        <v>482</v>
      </c>
      <c r="W32" s="187" t="s">
        <v>482</v>
      </c>
      <c r="X32" s="129" t="s">
        <v>482</v>
      </c>
      <c r="Y32" s="129" t="s">
        <v>482</v>
      </c>
      <c r="Z32" s="225" t="s">
        <v>482</v>
      </c>
      <c r="AA32" s="399"/>
    </row>
    <row r="33" spans="1:29" s="21" customFormat="1" ht="12.75" customHeight="1" x14ac:dyDescent="0.2">
      <c r="A33" s="782" t="s">
        <v>75</v>
      </c>
      <c r="B33" s="188">
        <v>197</v>
      </c>
      <c r="C33" s="179">
        <v>904</v>
      </c>
      <c r="D33" s="189">
        <v>3032</v>
      </c>
      <c r="E33" s="179">
        <v>139</v>
      </c>
      <c r="F33" s="179">
        <v>533</v>
      </c>
      <c r="G33" s="189">
        <v>1485</v>
      </c>
      <c r="H33" s="188">
        <v>53</v>
      </c>
      <c r="I33" s="179">
        <v>357</v>
      </c>
      <c r="J33" s="189">
        <v>1513</v>
      </c>
      <c r="K33" s="188">
        <v>3</v>
      </c>
      <c r="L33" s="179">
        <v>10</v>
      </c>
      <c r="M33" s="189">
        <v>25</v>
      </c>
      <c r="N33" s="872" t="s">
        <v>75</v>
      </c>
      <c r="O33" s="188">
        <v>2</v>
      </c>
      <c r="P33" s="179">
        <v>4</v>
      </c>
      <c r="Q33" s="189">
        <v>9</v>
      </c>
      <c r="R33" s="188">
        <v>0</v>
      </c>
      <c r="S33" s="179">
        <v>0</v>
      </c>
      <c r="T33" s="189">
        <v>0</v>
      </c>
      <c r="U33" s="188">
        <v>0</v>
      </c>
      <c r="V33" s="179">
        <v>0</v>
      </c>
      <c r="W33" s="189">
        <v>0</v>
      </c>
      <c r="X33" s="179">
        <v>0</v>
      </c>
      <c r="Y33" s="179">
        <v>0</v>
      </c>
      <c r="Z33" s="222">
        <v>0</v>
      </c>
      <c r="AA33" s="399"/>
    </row>
    <row r="34" spans="1:29" s="21" customFormat="1" ht="12.75" customHeight="1" x14ac:dyDescent="0.2">
      <c r="A34" s="782"/>
      <c r="B34" s="338">
        <v>1</v>
      </c>
      <c r="C34" s="339">
        <v>1</v>
      </c>
      <c r="D34" s="340">
        <v>1</v>
      </c>
      <c r="E34" s="129">
        <v>0.70557999999999998</v>
      </c>
      <c r="F34" s="129">
        <v>0.58960000000000001</v>
      </c>
      <c r="G34" s="187">
        <v>0.48977999999999999</v>
      </c>
      <c r="H34" s="196">
        <v>0.26904</v>
      </c>
      <c r="I34" s="129">
        <v>0.39490999999999998</v>
      </c>
      <c r="J34" s="187">
        <v>0.49901000000000001</v>
      </c>
      <c r="K34" s="196">
        <v>1.523E-2</v>
      </c>
      <c r="L34" s="129">
        <v>1.106E-2</v>
      </c>
      <c r="M34" s="187">
        <v>8.2500000000000004E-3</v>
      </c>
      <c r="N34" s="872"/>
      <c r="O34" s="196">
        <v>1.0149999999999999E-2</v>
      </c>
      <c r="P34" s="129">
        <v>4.4200000000000003E-3</v>
      </c>
      <c r="Q34" s="187">
        <v>2.97E-3</v>
      </c>
      <c r="R34" s="196" t="s">
        <v>482</v>
      </c>
      <c r="S34" s="129" t="s">
        <v>482</v>
      </c>
      <c r="T34" s="187" t="s">
        <v>482</v>
      </c>
      <c r="U34" s="196" t="s">
        <v>482</v>
      </c>
      <c r="V34" s="129" t="s">
        <v>482</v>
      </c>
      <c r="W34" s="187" t="s">
        <v>482</v>
      </c>
      <c r="X34" s="129" t="s">
        <v>482</v>
      </c>
      <c r="Y34" s="129" t="s">
        <v>482</v>
      </c>
      <c r="Z34" s="225" t="s">
        <v>482</v>
      </c>
      <c r="AA34" s="399"/>
    </row>
    <row r="35" spans="1:29" s="21" customFormat="1" ht="12.75" customHeight="1" x14ac:dyDescent="0.2">
      <c r="A35" s="800" t="s">
        <v>76</v>
      </c>
      <c r="B35" s="188">
        <v>25</v>
      </c>
      <c r="C35" s="179">
        <v>197</v>
      </c>
      <c r="D35" s="189">
        <v>599</v>
      </c>
      <c r="E35" s="179">
        <v>21</v>
      </c>
      <c r="F35" s="179">
        <v>154</v>
      </c>
      <c r="G35" s="189">
        <v>533</v>
      </c>
      <c r="H35" s="188">
        <v>3</v>
      </c>
      <c r="I35" s="179">
        <v>35</v>
      </c>
      <c r="J35" s="189">
        <v>36</v>
      </c>
      <c r="K35" s="188">
        <v>0</v>
      </c>
      <c r="L35" s="179">
        <v>0</v>
      </c>
      <c r="M35" s="189">
        <v>0</v>
      </c>
      <c r="N35" s="1027" t="s">
        <v>76</v>
      </c>
      <c r="O35" s="188">
        <v>1</v>
      </c>
      <c r="P35" s="179">
        <v>8</v>
      </c>
      <c r="Q35" s="189">
        <v>30</v>
      </c>
      <c r="R35" s="188">
        <v>0</v>
      </c>
      <c r="S35" s="179">
        <v>0</v>
      </c>
      <c r="T35" s="189">
        <v>0</v>
      </c>
      <c r="U35" s="188">
        <v>0</v>
      </c>
      <c r="V35" s="179">
        <v>0</v>
      </c>
      <c r="W35" s="189">
        <v>0</v>
      </c>
      <c r="X35" s="179">
        <v>0</v>
      </c>
      <c r="Y35" s="179">
        <v>0</v>
      </c>
      <c r="Z35" s="222">
        <v>0</v>
      </c>
      <c r="AA35" s="399"/>
    </row>
    <row r="36" spans="1:29" s="21" customFormat="1" ht="12.75" customHeight="1" x14ac:dyDescent="0.2">
      <c r="A36" s="784"/>
      <c r="B36" s="341">
        <v>1</v>
      </c>
      <c r="C36" s="342">
        <v>1</v>
      </c>
      <c r="D36" s="343">
        <v>1</v>
      </c>
      <c r="E36" s="136">
        <v>0.84</v>
      </c>
      <c r="F36" s="136">
        <v>0.78173000000000004</v>
      </c>
      <c r="G36" s="191">
        <v>0.88982000000000006</v>
      </c>
      <c r="H36" s="135">
        <v>0.12</v>
      </c>
      <c r="I36" s="136">
        <v>0.17766000000000001</v>
      </c>
      <c r="J36" s="191">
        <v>6.0100000000000001E-2</v>
      </c>
      <c r="K36" s="135" t="s">
        <v>482</v>
      </c>
      <c r="L36" s="136" t="s">
        <v>482</v>
      </c>
      <c r="M36" s="191" t="s">
        <v>482</v>
      </c>
      <c r="N36" s="869"/>
      <c r="O36" s="135">
        <v>0.04</v>
      </c>
      <c r="P36" s="136">
        <v>4.061E-2</v>
      </c>
      <c r="Q36" s="136">
        <v>5.008E-2</v>
      </c>
      <c r="R36" s="135" t="s">
        <v>482</v>
      </c>
      <c r="S36" s="136" t="s">
        <v>482</v>
      </c>
      <c r="T36" s="191" t="s">
        <v>482</v>
      </c>
      <c r="U36" s="135" t="s">
        <v>482</v>
      </c>
      <c r="V36" s="136" t="s">
        <v>482</v>
      </c>
      <c r="W36" s="191" t="s">
        <v>482</v>
      </c>
      <c r="X36" s="136" t="s">
        <v>482</v>
      </c>
      <c r="Y36" s="136" t="s">
        <v>482</v>
      </c>
      <c r="Z36" s="344" t="s">
        <v>482</v>
      </c>
      <c r="AA36" s="399"/>
    </row>
    <row r="37" spans="1:29" s="21" customFormat="1" ht="12.75" customHeight="1" x14ac:dyDescent="0.2">
      <c r="A37" s="833" t="s">
        <v>85</v>
      </c>
      <c r="B37" s="181">
        <v>4631</v>
      </c>
      <c r="C37" s="182">
        <v>22787</v>
      </c>
      <c r="D37" s="192">
        <v>83879</v>
      </c>
      <c r="E37" s="182">
        <v>3288</v>
      </c>
      <c r="F37" s="182">
        <v>15754</v>
      </c>
      <c r="G37" s="192">
        <v>56711</v>
      </c>
      <c r="H37" s="182">
        <v>1111</v>
      </c>
      <c r="I37" s="182">
        <v>6028</v>
      </c>
      <c r="J37" s="192">
        <v>24099</v>
      </c>
      <c r="K37" s="182">
        <v>147</v>
      </c>
      <c r="L37" s="182">
        <v>639</v>
      </c>
      <c r="M37" s="192">
        <v>1767</v>
      </c>
      <c r="N37" s="870" t="s">
        <v>85</v>
      </c>
      <c r="O37" s="181">
        <v>51</v>
      </c>
      <c r="P37" s="182">
        <v>210</v>
      </c>
      <c r="Q37" s="192">
        <v>850</v>
      </c>
      <c r="R37" s="182">
        <v>9</v>
      </c>
      <c r="S37" s="182">
        <v>37</v>
      </c>
      <c r="T37" s="192">
        <v>143</v>
      </c>
      <c r="U37" s="182">
        <v>7</v>
      </c>
      <c r="V37" s="182">
        <v>28</v>
      </c>
      <c r="W37" s="182">
        <v>129</v>
      </c>
      <c r="X37" s="181">
        <v>18</v>
      </c>
      <c r="Y37" s="182">
        <v>91</v>
      </c>
      <c r="Z37" s="228">
        <v>180</v>
      </c>
      <c r="AA37" s="399"/>
    </row>
    <row r="38" spans="1:29" ht="12.75" customHeight="1" thickBot="1" x14ac:dyDescent="0.25">
      <c r="A38" s="834"/>
      <c r="B38" s="345">
        <v>1</v>
      </c>
      <c r="C38" s="346">
        <v>1</v>
      </c>
      <c r="D38" s="347">
        <v>1</v>
      </c>
      <c r="E38" s="348">
        <v>0.71</v>
      </c>
      <c r="F38" s="348">
        <v>0.69135999999999997</v>
      </c>
      <c r="G38" s="349">
        <v>0.67610000000000003</v>
      </c>
      <c r="H38" s="350">
        <v>0.2399</v>
      </c>
      <c r="I38" s="348">
        <v>0.26454</v>
      </c>
      <c r="J38" s="349">
        <v>0.28731000000000001</v>
      </c>
      <c r="K38" s="350">
        <v>3.1739999999999997E-2</v>
      </c>
      <c r="L38" s="348">
        <v>2.8039999999999999E-2</v>
      </c>
      <c r="M38" s="349">
        <v>2.1069999999999998E-2</v>
      </c>
      <c r="N38" s="871"/>
      <c r="O38" s="350">
        <v>1.1010000000000001E-2</v>
      </c>
      <c r="P38" s="348">
        <v>9.2200000000000008E-3</v>
      </c>
      <c r="Q38" s="349">
        <v>1.013E-2</v>
      </c>
      <c r="R38" s="350">
        <v>1.9400000000000001E-3</v>
      </c>
      <c r="S38" s="348">
        <v>1.6199999999999999E-3</v>
      </c>
      <c r="T38" s="349">
        <v>1.6999999999999999E-3</v>
      </c>
      <c r="U38" s="350">
        <v>1.5100000000000001E-3</v>
      </c>
      <c r="V38" s="348">
        <v>1.23E-3</v>
      </c>
      <c r="W38" s="348">
        <v>1.5399999999999999E-3</v>
      </c>
      <c r="X38" s="350">
        <v>3.8899999999999998E-3</v>
      </c>
      <c r="Y38" s="348">
        <v>3.9899999999999996E-3</v>
      </c>
      <c r="Z38" s="351">
        <v>2.15E-3</v>
      </c>
    </row>
    <row r="39" spans="1:29" s="397" customFormat="1" x14ac:dyDescent="0.2">
      <c r="AA39" s="398"/>
      <c r="AB39" s="398"/>
      <c r="AC39" s="398"/>
    </row>
    <row r="40" spans="1:29" s="526" customFormat="1" ht="11.25" x14ac:dyDescent="0.2">
      <c r="A40" s="526" t="str">
        <f>"Anmerkungen. Datengrundlage: Volkshochschul-Statistik "&amp;Hilfswerte!B1&amp;"; Basis: "&amp;Tabelle1!$C$36&amp;" vhs."</f>
        <v>Anmerkungen. Datengrundlage: Volkshochschul-Statistik 2024; Basis: 821 vhs.</v>
      </c>
      <c r="N40" s="526" t="str">
        <f>"Anmerkungen. Datengrundlage: Volkshochschul-Statistik "&amp;Hilfswerte!O1&amp;"; Basis: "&amp;Tabelle1!$C$36&amp;" vhs."</f>
        <v>Anmerkungen. Datengrundlage: Volkshochschul-Statistik ; Basis: 821 vhs.</v>
      </c>
      <c r="AA40" s="630"/>
      <c r="AB40" s="630"/>
      <c r="AC40" s="630"/>
    </row>
    <row r="41" spans="1:29" s="397" customFormat="1" x14ac:dyDescent="0.2">
      <c r="AA41" s="398"/>
      <c r="AB41" s="398"/>
      <c r="AC41" s="398"/>
    </row>
    <row r="42" spans="1:29" s="397" customFormat="1" x14ac:dyDescent="0.2">
      <c r="A42" s="534" t="str">
        <f>Tabelle1!$A$41</f>
        <v>Datengrundlage: Deutsches Institut für Erwachsenenbildung DIE (2025). „Basisdaten Volkshochschul-Statistik (seit 2018)“</v>
      </c>
      <c r="B42" s="536"/>
      <c r="C42" s="536"/>
      <c r="D42" s="536"/>
      <c r="E42" s="536"/>
      <c r="F42" s="536"/>
      <c r="G42" s="532"/>
      <c r="H42" s="532"/>
      <c r="I42" s="532"/>
      <c r="N42" s="534" t="str">
        <f>Tabelle1!$A$41</f>
        <v>Datengrundlage: Deutsches Institut für Erwachsenenbildung DIE (2025). „Basisdaten Volkshochschul-Statistik (seit 2018)“</v>
      </c>
      <c r="O42" s="536"/>
      <c r="P42" s="536"/>
      <c r="Q42" s="536"/>
      <c r="R42" s="536"/>
      <c r="S42" s="536"/>
      <c r="T42" s="532"/>
      <c r="U42" s="532"/>
      <c r="V42" s="532"/>
      <c r="AA42" s="398"/>
      <c r="AB42" s="398"/>
      <c r="AC42" s="398"/>
    </row>
    <row r="43" spans="1:29" s="397" customFormat="1" x14ac:dyDescent="0.2">
      <c r="A43" s="534" t="str">
        <f>Tabelle1!$A$42</f>
        <v xml:space="preserve">(ZA6276; Version 2.0.0) [Data set]. GESIS, Köln. </v>
      </c>
      <c r="B43" s="532"/>
      <c r="C43" s="532"/>
      <c r="D43" s="532"/>
      <c r="E43" s="762" t="s">
        <v>473</v>
      </c>
      <c r="F43" s="762"/>
      <c r="G43" s="762"/>
      <c r="H43" s="532"/>
      <c r="I43" s="532"/>
      <c r="N43" s="534" t="str">
        <f>Tabelle1!$A$42</f>
        <v xml:space="preserve">(ZA6276; Version 2.0.0) [Data set]. GESIS, Köln. </v>
      </c>
      <c r="O43" s="532"/>
      <c r="P43" s="532"/>
      <c r="Q43" s="532"/>
      <c r="R43" s="1161" t="s">
        <v>473</v>
      </c>
      <c r="S43" s="762"/>
      <c r="T43" s="762"/>
      <c r="U43" s="532"/>
      <c r="V43" s="532"/>
      <c r="AA43" s="398"/>
      <c r="AB43" s="398"/>
      <c r="AC43" s="398"/>
    </row>
    <row r="44" spans="1:29" s="397" customFormat="1" x14ac:dyDescent="0.2">
      <c r="A44" s="536"/>
      <c r="B44" s="536"/>
      <c r="C44" s="536"/>
      <c r="D44" s="536"/>
      <c r="E44" s="536"/>
      <c r="F44" s="536"/>
      <c r="G44" s="532"/>
      <c r="H44" s="532"/>
      <c r="I44" s="532"/>
      <c r="N44" s="536"/>
      <c r="O44" s="536"/>
      <c r="P44" s="536"/>
      <c r="Q44" s="536"/>
      <c r="R44" s="536"/>
      <c r="S44" s="536"/>
      <c r="T44" s="532"/>
      <c r="U44" s="532"/>
      <c r="V44" s="532"/>
      <c r="AA44" s="398"/>
      <c r="AB44" s="398"/>
      <c r="AC44" s="398"/>
    </row>
    <row r="45" spans="1:29" s="397" customFormat="1" x14ac:dyDescent="0.2">
      <c r="A45" s="666" t="str">
        <f>Tabelle1!$A$44</f>
        <v>Die Tabellen stehen unter der Lizenz CC BY-SA DEED 4.0.</v>
      </c>
      <c r="B45" s="536"/>
      <c r="C45" s="536"/>
      <c r="D45" s="536"/>
      <c r="E45" s="536"/>
      <c r="F45" s="536"/>
      <c r="G45" s="532"/>
      <c r="H45" s="532"/>
      <c r="I45" s="532"/>
      <c r="N45" s="666" t="str">
        <f>Tabelle1!$A$44</f>
        <v>Die Tabellen stehen unter der Lizenz CC BY-SA DEED 4.0.</v>
      </c>
      <c r="O45" s="536"/>
      <c r="P45" s="536"/>
      <c r="Q45" s="536"/>
      <c r="R45" s="536"/>
      <c r="S45" s="536"/>
      <c r="T45" s="532"/>
      <c r="U45" s="532"/>
      <c r="V45" s="532"/>
      <c r="AA45" s="398"/>
      <c r="AB45" s="398"/>
      <c r="AC45" s="398"/>
    </row>
  </sheetData>
  <mergeCells count="50">
    <mergeCell ref="E43:G43"/>
    <mergeCell ref="R43:T43"/>
    <mergeCell ref="A37:A38"/>
    <mergeCell ref="N37:N38"/>
    <mergeCell ref="A31:A32"/>
    <mergeCell ref="N31:N32"/>
    <mergeCell ref="A33:A34"/>
    <mergeCell ref="N33:N34"/>
    <mergeCell ref="A35:A36"/>
    <mergeCell ref="N35:N36"/>
    <mergeCell ref="A25:A26"/>
    <mergeCell ref="N25:N26"/>
    <mergeCell ref="A27:A28"/>
    <mergeCell ref="N27:N28"/>
    <mergeCell ref="A29:A30"/>
    <mergeCell ref="N29:N30"/>
    <mergeCell ref="A19:A20"/>
    <mergeCell ref="N19:N20"/>
    <mergeCell ref="A21:A22"/>
    <mergeCell ref="N21:N22"/>
    <mergeCell ref="A23:A24"/>
    <mergeCell ref="N23:N24"/>
    <mergeCell ref="A13:A14"/>
    <mergeCell ref="N13:N14"/>
    <mergeCell ref="A15:A16"/>
    <mergeCell ref="N15:N16"/>
    <mergeCell ref="A17:A18"/>
    <mergeCell ref="N17:N18"/>
    <mergeCell ref="A7:A8"/>
    <mergeCell ref="N7:N8"/>
    <mergeCell ref="A9:A10"/>
    <mergeCell ref="N9:N10"/>
    <mergeCell ref="A11:A12"/>
    <mergeCell ref="N11:N12"/>
    <mergeCell ref="A5:A6"/>
    <mergeCell ref="N5:N6"/>
    <mergeCell ref="O3:Q3"/>
    <mergeCell ref="R3:T3"/>
    <mergeCell ref="U3:W3"/>
    <mergeCell ref="A1:M1"/>
    <mergeCell ref="N1:Z1"/>
    <mergeCell ref="A2:A4"/>
    <mergeCell ref="B2:D3"/>
    <mergeCell ref="E2:M2"/>
    <mergeCell ref="N2:N4"/>
    <mergeCell ref="O2:Z2"/>
    <mergeCell ref="E3:G3"/>
    <mergeCell ref="H3:J3"/>
    <mergeCell ref="K3:M3"/>
    <mergeCell ref="X3:Z3"/>
  </mergeCells>
  <conditionalFormatting sqref="A6 A8 A10 A12 A14 A16 A18 A20 A22 A24 A26 A28 A30 A32 A34 A36">
    <cfRule type="cellIs" dxfId="138" priority="4" stopIfTrue="1" operator="equal">
      <formula>1</formula>
    </cfRule>
  </conditionalFormatting>
  <conditionalFormatting sqref="A6:M6 A8:M8 A10:M10 A12:M12 A14:M14 A16:M16 A18:M18 A20:M20 A22:M22 A24:M24 A26:M26 A28:M28 A30:M30 A32:M32 A34:M34 A36:M36">
    <cfRule type="cellIs" dxfId="137" priority="5" stopIfTrue="1" operator="lessThan">
      <formula>0.0005</formula>
    </cfRule>
  </conditionalFormatting>
  <conditionalFormatting sqref="A5:Z5 A9:Z9 A11:Z11 A13:Z13 A15:Z15 A17:Z17 A19:Z19 A21:Z21 A23:Z23 A25:Z25 A27:Z27 A29:Z29 A31:Z31 A33:Z33 A35:Z35">
    <cfRule type="cellIs" dxfId="136" priority="3" stopIfTrue="1" operator="equal">
      <formula>0</formula>
    </cfRule>
  </conditionalFormatting>
  <conditionalFormatting sqref="A38:Z38">
    <cfRule type="cellIs" dxfId="135" priority="7" stopIfTrue="1" operator="lessThan">
      <formula>0.0005</formula>
    </cfRule>
  </conditionalFormatting>
  <conditionalFormatting sqref="B7:M7 O7:Z7 A37:Z37">
    <cfRule type="cellIs" dxfId="134" priority="8" stopIfTrue="1" operator="equal">
      <formula>0</formula>
    </cfRule>
  </conditionalFormatting>
  <conditionalFormatting sqref="N6 N8 N10 N12 N14 N16 N18 N20 N22 N24 N26 N28 N30 N32 N34 N36">
    <cfRule type="cellIs" dxfId="133" priority="1" stopIfTrue="1" operator="equal">
      <formula>1</formula>
    </cfRule>
  </conditionalFormatting>
  <conditionalFormatting sqref="N6:Z6 N8:Z8 N10:Z10 N12:Z12 N14:Z14 N16:Z16 N18:Z18 N20:Z20 N22:Z22 N24:Z24 N26:Z26 N28:Z28 N30:Z30 N32:Z32 N34:Z34 N36:Z36">
    <cfRule type="cellIs" dxfId="132" priority="2" stopIfTrue="1" operator="lessThan">
      <formula>0.0005</formula>
    </cfRule>
  </conditionalFormatting>
  <conditionalFormatting sqref="AD5:IV5 AD7:IV7 AD9:IV9 AD11:IV11 AD13:IV13 AD15:IV15 AD17:IV17 AD19:IV19 AD21:IV21 AD23:IV23 AD25:IV25 AD27:IV27 AD29:IV29 AD31:IV31 AD33:IV33 AD35:IV35 AD37:IV37">
    <cfRule type="cellIs" dxfId="131" priority="16" stopIfTrue="1" operator="equal">
      <formula>0</formula>
    </cfRule>
  </conditionalFormatting>
  <conditionalFormatting sqref="AD6:IV6 AD8:IV8 AD10:IV10 AD12:IV12 AD14:IV14 AD16:IV16 AD18:IV18 AD20:IV20 AD22:IV22 AD24:IV24 AD26:IV26 AD28:IV28 AD30:IV30 AD32:IV32 AD34:IV34 AD36:IV36 AD38:IV38">
    <cfRule type="cellIs" dxfId="130" priority="15" stopIfTrue="1" operator="lessThan">
      <formula>0.0005</formula>
    </cfRule>
  </conditionalFormatting>
  <hyperlinks>
    <hyperlink ref="A45" r:id="rId1" display="Publikation und Tabellen stehen unter der Lizenz CC BY-SA DEED 4.0." xr:uid="{6647E7F4-BADC-4125-B457-CD43F1A705CE}"/>
    <hyperlink ref="N45" r:id="rId2" display="Publikation und Tabellen stehen unter der Lizenz CC BY-SA DEED 4.0." xr:uid="{534F4B97-7D1B-442D-90EB-07D51E1D69B3}"/>
    <hyperlink ref="E43" r:id="rId3" xr:uid="{8F7CE4E2-DD38-47DD-9C2E-77CAE81EEB5D}"/>
    <hyperlink ref="E43:G43" r:id="rId4" display="http://dx.doi.org/10.4232/1.14582 " xr:uid="{493D3839-072C-4029-9965-7D787602110D}"/>
    <hyperlink ref="R43" r:id="rId5" xr:uid="{49C52047-34B7-4E16-B6F3-5F67C8B5D957}"/>
    <hyperlink ref="R43:T43" r:id="rId6" display="http://dx.doi.org/10.4232/1.14582 " xr:uid="{C5369826-6084-4E79-9B49-8B815368364B}"/>
  </hyperlinks>
  <pageMargins left="0.78740157480314965" right="0.78740157480314965" top="0.98425196850393704" bottom="0.98425196850393704" header="0.51181102362204722" footer="0.51181102362204722"/>
  <pageSetup paperSize="9" scale="69" orientation="portrait" r:id="rId7"/>
  <headerFooter scaleWithDoc="0" alignWithMargins="0"/>
  <colBreaks count="1" manualBreakCount="1">
    <brk id="13" max="44" man="1"/>
  </colBreaks>
  <legacyDrawingHF r:id="rId8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10CEB5-E4E1-4C94-80FB-1C7ED49F14AF}">
  <dimension ref="A1:AL45"/>
  <sheetViews>
    <sheetView view="pageBreakPreview" zoomScaleNormal="100" zoomScaleSheetLayoutView="100" workbookViewId="0">
      <selection sqref="A1:Q1"/>
    </sheetView>
  </sheetViews>
  <sheetFormatPr baseColWidth="10" defaultRowHeight="12.75" x14ac:dyDescent="0.2"/>
  <cols>
    <col min="1" max="1" width="16.85546875" style="20" customWidth="1"/>
    <col min="2" max="34" width="7.85546875" style="20" customWidth="1"/>
    <col min="35" max="35" width="2.7109375" style="398" customWidth="1"/>
    <col min="36" max="36" width="8.5703125" style="27" customWidth="1"/>
    <col min="37" max="37" width="8" style="27" customWidth="1"/>
    <col min="38" max="38" width="8.140625" style="27" customWidth="1"/>
    <col min="39" max="16384" width="11.42578125" style="20"/>
  </cols>
  <sheetData>
    <row r="1" spans="1:38" s="19" customFormat="1" ht="39.950000000000003" customHeight="1" thickBot="1" x14ac:dyDescent="0.25">
      <c r="A1" s="785" t="str">
        <f>"Tabelle 19: Studienreisen, Unterrichtsstunden, Tage und Teilnehmende nach Ländern und Programmbereichen " &amp;Hilfswerte!B1</f>
        <v>Tabelle 19: Studienreisen, Unterrichtsstunden, Tage und Teilnehmende nach Ländern und Programmbereichen 2024</v>
      </c>
      <c r="B1" s="785"/>
      <c r="C1" s="785"/>
      <c r="D1" s="785"/>
      <c r="E1" s="785"/>
      <c r="F1" s="785"/>
      <c r="G1" s="785"/>
      <c r="H1" s="785"/>
      <c r="I1" s="785"/>
      <c r="J1" s="785"/>
      <c r="K1" s="785"/>
      <c r="L1" s="785"/>
      <c r="M1" s="785"/>
      <c r="N1" s="785"/>
      <c r="O1" s="785"/>
      <c r="P1" s="785"/>
      <c r="Q1" s="785"/>
      <c r="R1" s="785" t="str">
        <f>"noch Tabelle 19: Studienreisen, Unterrichtsstunden, Tage und Teilnehmende nach Ländern und Programmbereichen " &amp;Hilfswerte!B1</f>
        <v>noch Tabelle 19: Studienreisen, Unterrichtsstunden, Tage und Teilnehmende nach Ländern und Programmbereichen 2024</v>
      </c>
      <c r="S1" s="785"/>
      <c r="T1" s="785"/>
      <c r="U1" s="785"/>
      <c r="V1" s="785"/>
      <c r="W1" s="785"/>
      <c r="X1" s="785"/>
      <c r="Y1" s="785"/>
      <c r="Z1" s="785"/>
      <c r="AA1" s="785"/>
      <c r="AB1" s="785"/>
      <c r="AC1" s="785"/>
      <c r="AD1" s="785"/>
      <c r="AE1" s="785"/>
      <c r="AF1" s="785"/>
      <c r="AG1" s="785"/>
      <c r="AH1" s="34"/>
      <c r="AI1" s="545"/>
      <c r="AJ1" s="34"/>
      <c r="AK1" s="34"/>
      <c r="AL1" s="34"/>
    </row>
    <row r="2" spans="1:38" s="19" customFormat="1" ht="25.5" customHeight="1" x14ac:dyDescent="0.2">
      <c r="A2" s="1031" t="s">
        <v>12</v>
      </c>
      <c r="B2" s="1028" t="s">
        <v>24</v>
      </c>
      <c r="C2" s="796"/>
      <c r="D2" s="796"/>
      <c r="E2" s="865"/>
      <c r="F2" s="793" t="s">
        <v>54</v>
      </c>
      <c r="G2" s="793"/>
      <c r="H2" s="793"/>
      <c r="I2" s="793"/>
      <c r="J2" s="793"/>
      <c r="K2" s="793"/>
      <c r="L2" s="793"/>
      <c r="M2" s="793"/>
      <c r="N2" s="793"/>
      <c r="O2" s="793"/>
      <c r="P2" s="793"/>
      <c r="Q2" s="794"/>
      <c r="R2" s="795" t="s">
        <v>54</v>
      </c>
      <c r="S2" s="796"/>
      <c r="T2" s="796"/>
      <c r="U2" s="796"/>
      <c r="V2" s="796"/>
      <c r="W2" s="796"/>
      <c r="X2" s="796"/>
      <c r="Y2" s="796"/>
      <c r="Z2" s="796"/>
      <c r="AA2" s="796"/>
      <c r="AB2" s="796"/>
      <c r="AC2" s="796"/>
      <c r="AD2" s="796"/>
      <c r="AE2" s="796"/>
      <c r="AF2" s="796"/>
      <c r="AG2" s="863"/>
      <c r="AH2" s="680"/>
      <c r="AI2" s="537"/>
    </row>
    <row r="3" spans="1:38" s="40" customFormat="1" ht="43.5" customHeight="1" x14ac:dyDescent="0.2">
      <c r="A3" s="1032"/>
      <c r="B3" s="1029"/>
      <c r="C3" s="861"/>
      <c r="D3" s="861"/>
      <c r="E3" s="866"/>
      <c r="F3" s="857" t="s">
        <v>276</v>
      </c>
      <c r="G3" s="857"/>
      <c r="H3" s="857"/>
      <c r="I3" s="1030"/>
      <c r="J3" s="864" t="s">
        <v>277</v>
      </c>
      <c r="K3" s="857"/>
      <c r="L3" s="857"/>
      <c r="M3" s="1030"/>
      <c r="N3" s="864" t="s">
        <v>19</v>
      </c>
      <c r="O3" s="790"/>
      <c r="P3" s="790"/>
      <c r="Q3" s="792"/>
      <c r="R3" s="864" t="s">
        <v>20</v>
      </c>
      <c r="S3" s="790"/>
      <c r="T3" s="790"/>
      <c r="U3" s="791"/>
      <c r="V3" s="864" t="s">
        <v>349</v>
      </c>
      <c r="W3" s="790"/>
      <c r="X3" s="790"/>
      <c r="Y3" s="791"/>
      <c r="Z3" s="864" t="s">
        <v>38</v>
      </c>
      <c r="AA3" s="790"/>
      <c r="AB3" s="790"/>
      <c r="AC3" s="791"/>
      <c r="AD3" s="864" t="s">
        <v>39</v>
      </c>
      <c r="AE3" s="790"/>
      <c r="AF3" s="790"/>
      <c r="AG3" s="792"/>
      <c r="AH3" s="549"/>
      <c r="AI3" s="549"/>
    </row>
    <row r="4" spans="1:38" ht="33.75" x14ac:dyDescent="0.2">
      <c r="A4" s="1033"/>
      <c r="B4" s="632" t="s">
        <v>6</v>
      </c>
      <c r="C4" s="633" t="s">
        <v>17</v>
      </c>
      <c r="D4" s="633" t="s">
        <v>298</v>
      </c>
      <c r="E4" s="566" t="s">
        <v>297</v>
      </c>
      <c r="F4" s="631" t="s">
        <v>6</v>
      </c>
      <c r="G4" s="633" t="s">
        <v>17</v>
      </c>
      <c r="H4" s="633" t="s">
        <v>298</v>
      </c>
      <c r="I4" s="574" t="s">
        <v>297</v>
      </c>
      <c r="J4" s="633" t="s">
        <v>6</v>
      </c>
      <c r="K4" s="633" t="s">
        <v>17</v>
      </c>
      <c r="L4" s="633" t="s">
        <v>298</v>
      </c>
      <c r="M4" s="574" t="s">
        <v>297</v>
      </c>
      <c r="N4" s="633" t="s">
        <v>6</v>
      </c>
      <c r="O4" s="633" t="s">
        <v>17</v>
      </c>
      <c r="P4" s="633" t="s">
        <v>298</v>
      </c>
      <c r="Q4" s="634" t="s">
        <v>297</v>
      </c>
      <c r="R4" s="633" t="s">
        <v>6</v>
      </c>
      <c r="S4" s="633" t="s">
        <v>17</v>
      </c>
      <c r="T4" s="633" t="s">
        <v>298</v>
      </c>
      <c r="U4" s="574" t="s">
        <v>297</v>
      </c>
      <c r="V4" s="568" t="s">
        <v>6</v>
      </c>
      <c r="W4" s="568" t="s">
        <v>17</v>
      </c>
      <c r="X4" s="568" t="s">
        <v>298</v>
      </c>
      <c r="Y4" s="566" t="s">
        <v>297</v>
      </c>
      <c r="Z4" s="568" t="s">
        <v>6</v>
      </c>
      <c r="AA4" s="568" t="s">
        <v>17</v>
      </c>
      <c r="AB4" s="566" t="s">
        <v>298</v>
      </c>
      <c r="AC4" s="566" t="s">
        <v>297</v>
      </c>
      <c r="AD4" s="568" t="s">
        <v>6</v>
      </c>
      <c r="AE4" s="568" t="s">
        <v>17</v>
      </c>
      <c r="AF4" s="566" t="s">
        <v>298</v>
      </c>
      <c r="AG4" s="570" t="s">
        <v>297</v>
      </c>
      <c r="AH4" s="397"/>
      <c r="AI4" s="397"/>
      <c r="AJ4" s="20"/>
      <c r="AK4" s="20"/>
      <c r="AL4" s="20"/>
    </row>
    <row r="5" spans="1:38" s="21" customFormat="1" ht="12.75" customHeight="1" x14ac:dyDescent="0.2">
      <c r="A5" s="799" t="s">
        <v>61</v>
      </c>
      <c r="B5" s="359">
        <v>81</v>
      </c>
      <c r="C5" s="335">
        <v>3373</v>
      </c>
      <c r="D5" s="335">
        <v>466</v>
      </c>
      <c r="E5" s="229">
        <v>1504</v>
      </c>
      <c r="F5" s="335">
        <v>53</v>
      </c>
      <c r="G5" s="335">
        <v>2521</v>
      </c>
      <c r="H5" s="335">
        <v>344</v>
      </c>
      <c r="I5" s="229">
        <v>1016</v>
      </c>
      <c r="J5" s="336">
        <v>26</v>
      </c>
      <c r="K5" s="335">
        <v>838</v>
      </c>
      <c r="L5" s="335">
        <v>119</v>
      </c>
      <c r="M5" s="229">
        <v>454</v>
      </c>
      <c r="N5" s="335">
        <v>2</v>
      </c>
      <c r="O5" s="335">
        <v>14</v>
      </c>
      <c r="P5" s="335">
        <v>3</v>
      </c>
      <c r="Q5" s="337">
        <v>34</v>
      </c>
      <c r="R5" s="335">
        <v>0</v>
      </c>
      <c r="S5" s="335">
        <v>0</v>
      </c>
      <c r="T5" s="335">
        <v>0</v>
      </c>
      <c r="U5" s="229">
        <v>0</v>
      </c>
      <c r="V5" s="336">
        <v>0</v>
      </c>
      <c r="W5" s="335">
        <v>0</v>
      </c>
      <c r="X5" s="335">
        <v>0</v>
      </c>
      <c r="Y5" s="229">
        <v>0</v>
      </c>
      <c r="Z5" s="335">
        <v>0</v>
      </c>
      <c r="AA5" s="335">
        <v>0</v>
      </c>
      <c r="AB5" s="335">
        <v>0</v>
      </c>
      <c r="AC5" s="229">
        <v>0</v>
      </c>
      <c r="AD5" s="335">
        <v>0</v>
      </c>
      <c r="AE5" s="335">
        <v>0</v>
      </c>
      <c r="AF5" s="335">
        <v>0</v>
      </c>
      <c r="AG5" s="337">
        <v>0</v>
      </c>
      <c r="AH5" s="399"/>
      <c r="AI5" s="399"/>
    </row>
    <row r="6" spans="1:38" s="21" customFormat="1" ht="12.75" customHeight="1" x14ac:dyDescent="0.2">
      <c r="A6" s="782"/>
      <c r="B6" s="353">
        <v>1</v>
      </c>
      <c r="C6" s="339">
        <v>1</v>
      </c>
      <c r="D6" s="339">
        <v>1</v>
      </c>
      <c r="E6" s="340">
        <v>1</v>
      </c>
      <c r="F6" s="129">
        <v>0.65432000000000001</v>
      </c>
      <c r="G6" s="129">
        <v>0.74741000000000002</v>
      </c>
      <c r="H6" s="129">
        <v>0.73819999999999997</v>
      </c>
      <c r="I6" s="187">
        <v>0.67552999999999996</v>
      </c>
      <c r="J6" s="196">
        <v>0.32099</v>
      </c>
      <c r="K6" s="129">
        <v>0.24843999999999999</v>
      </c>
      <c r="L6" s="129">
        <v>0.25535999999999998</v>
      </c>
      <c r="M6" s="187">
        <v>0.30186000000000002</v>
      </c>
      <c r="N6" s="129">
        <v>2.469E-2</v>
      </c>
      <c r="O6" s="129">
        <v>4.15E-3</v>
      </c>
      <c r="P6" s="129">
        <v>6.4400000000000004E-3</v>
      </c>
      <c r="Q6" s="225">
        <v>2.2610000000000002E-2</v>
      </c>
      <c r="R6" s="129" t="s">
        <v>482</v>
      </c>
      <c r="S6" s="129" t="s">
        <v>482</v>
      </c>
      <c r="T6" s="129" t="s">
        <v>482</v>
      </c>
      <c r="U6" s="187" t="s">
        <v>482</v>
      </c>
      <c r="V6" s="196" t="s">
        <v>482</v>
      </c>
      <c r="W6" s="129" t="s">
        <v>482</v>
      </c>
      <c r="X6" s="129" t="s">
        <v>482</v>
      </c>
      <c r="Y6" s="187" t="s">
        <v>482</v>
      </c>
      <c r="Z6" s="129" t="s">
        <v>482</v>
      </c>
      <c r="AA6" s="129" t="s">
        <v>482</v>
      </c>
      <c r="AB6" s="129" t="s">
        <v>482</v>
      </c>
      <c r="AC6" s="187" t="s">
        <v>482</v>
      </c>
      <c r="AD6" s="129" t="s">
        <v>482</v>
      </c>
      <c r="AE6" s="129" t="s">
        <v>482</v>
      </c>
      <c r="AF6" s="129" t="s">
        <v>482</v>
      </c>
      <c r="AG6" s="225" t="s">
        <v>482</v>
      </c>
      <c r="AH6" s="399"/>
      <c r="AI6" s="399"/>
    </row>
    <row r="7" spans="1:38" s="21" customFormat="1" ht="12.75" customHeight="1" x14ac:dyDescent="0.2">
      <c r="A7" s="782" t="s">
        <v>62</v>
      </c>
      <c r="B7" s="360">
        <v>110</v>
      </c>
      <c r="C7" s="179">
        <v>3252</v>
      </c>
      <c r="D7" s="179">
        <v>584</v>
      </c>
      <c r="E7" s="189">
        <v>2795</v>
      </c>
      <c r="F7" s="179">
        <v>78</v>
      </c>
      <c r="G7" s="179">
        <v>2408</v>
      </c>
      <c r="H7" s="179">
        <v>434</v>
      </c>
      <c r="I7" s="189">
        <v>2143</v>
      </c>
      <c r="J7" s="188">
        <v>29</v>
      </c>
      <c r="K7" s="179">
        <v>784</v>
      </c>
      <c r="L7" s="179">
        <v>138</v>
      </c>
      <c r="M7" s="189">
        <v>644</v>
      </c>
      <c r="N7" s="179">
        <v>2</v>
      </c>
      <c r="O7" s="179">
        <v>40</v>
      </c>
      <c r="P7" s="179">
        <v>7</v>
      </c>
      <c r="Q7" s="222">
        <v>3</v>
      </c>
      <c r="R7" s="179">
        <v>1</v>
      </c>
      <c r="S7" s="179">
        <v>20</v>
      </c>
      <c r="T7" s="179">
        <v>5</v>
      </c>
      <c r="U7" s="189">
        <v>5</v>
      </c>
      <c r="V7" s="188">
        <v>0</v>
      </c>
      <c r="W7" s="179">
        <v>0</v>
      </c>
      <c r="X7" s="179">
        <v>0</v>
      </c>
      <c r="Y7" s="189">
        <v>0</v>
      </c>
      <c r="Z7" s="179">
        <v>0</v>
      </c>
      <c r="AA7" s="179">
        <v>0</v>
      </c>
      <c r="AB7" s="179">
        <v>0</v>
      </c>
      <c r="AC7" s="189">
        <v>0</v>
      </c>
      <c r="AD7" s="179">
        <v>0</v>
      </c>
      <c r="AE7" s="179">
        <v>0</v>
      </c>
      <c r="AF7" s="179">
        <v>0</v>
      </c>
      <c r="AG7" s="222">
        <v>0</v>
      </c>
      <c r="AH7" s="399"/>
      <c r="AI7" s="399"/>
    </row>
    <row r="8" spans="1:38" s="21" customFormat="1" ht="12.75" customHeight="1" x14ac:dyDescent="0.2">
      <c r="A8" s="782"/>
      <c r="B8" s="353">
        <v>1</v>
      </c>
      <c r="C8" s="339">
        <v>1</v>
      </c>
      <c r="D8" s="339">
        <v>1</v>
      </c>
      <c r="E8" s="340">
        <v>1</v>
      </c>
      <c r="F8" s="129">
        <v>0.70909</v>
      </c>
      <c r="G8" s="129">
        <v>0.74046999999999996</v>
      </c>
      <c r="H8" s="129">
        <v>0.74314999999999998</v>
      </c>
      <c r="I8" s="187">
        <v>0.76673000000000002</v>
      </c>
      <c r="J8" s="196">
        <v>0.26363999999999999</v>
      </c>
      <c r="K8" s="129">
        <v>0.24107999999999999</v>
      </c>
      <c r="L8" s="129">
        <v>0.23630000000000001</v>
      </c>
      <c r="M8" s="187">
        <v>0.23041</v>
      </c>
      <c r="N8" s="129">
        <v>1.8180000000000002E-2</v>
      </c>
      <c r="O8" s="129">
        <v>1.23E-2</v>
      </c>
      <c r="P8" s="129">
        <v>1.1990000000000001E-2</v>
      </c>
      <c r="Q8" s="225">
        <v>1.07E-3</v>
      </c>
      <c r="R8" s="129">
        <v>9.0900000000000009E-3</v>
      </c>
      <c r="S8" s="129">
        <v>6.1500000000000001E-3</v>
      </c>
      <c r="T8" s="129">
        <v>8.5599999999999999E-3</v>
      </c>
      <c r="U8" s="187">
        <v>1.7899999999999999E-3</v>
      </c>
      <c r="V8" s="196" t="s">
        <v>482</v>
      </c>
      <c r="W8" s="129" t="s">
        <v>482</v>
      </c>
      <c r="X8" s="129" t="s">
        <v>482</v>
      </c>
      <c r="Y8" s="187" t="s">
        <v>482</v>
      </c>
      <c r="Z8" s="129" t="s">
        <v>482</v>
      </c>
      <c r="AA8" s="129" t="s">
        <v>482</v>
      </c>
      <c r="AB8" s="129" t="s">
        <v>482</v>
      </c>
      <c r="AC8" s="187" t="s">
        <v>482</v>
      </c>
      <c r="AD8" s="129" t="s">
        <v>482</v>
      </c>
      <c r="AE8" s="129" t="s">
        <v>482</v>
      </c>
      <c r="AF8" s="129" t="s">
        <v>482</v>
      </c>
      <c r="AG8" s="225" t="s">
        <v>482</v>
      </c>
      <c r="AH8" s="399"/>
      <c r="AI8" s="399"/>
    </row>
    <row r="9" spans="1:38" s="21" customFormat="1" ht="12.75" customHeight="1" x14ac:dyDescent="0.2">
      <c r="A9" s="782" t="s">
        <v>63</v>
      </c>
      <c r="B9" s="360">
        <v>12</v>
      </c>
      <c r="C9" s="179">
        <v>376</v>
      </c>
      <c r="D9" s="179">
        <v>62</v>
      </c>
      <c r="E9" s="189">
        <v>108</v>
      </c>
      <c r="F9" s="179">
        <v>2</v>
      </c>
      <c r="G9" s="179">
        <v>30</v>
      </c>
      <c r="H9" s="179">
        <v>4</v>
      </c>
      <c r="I9" s="189">
        <v>28</v>
      </c>
      <c r="J9" s="188">
        <v>5</v>
      </c>
      <c r="K9" s="179">
        <v>176</v>
      </c>
      <c r="L9" s="179">
        <v>25</v>
      </c>
      <c r="M9" s="189">
        <v>43</v>
      </c>
      <c r="N9" s="179">
        <v>4</v>
      </c>
      <c r="O9" s="179">
        <v>162</v>
      </c>
      <c r="P9" s="179">
        <v>32</v>
      </c>
      <c r="Q9" s="222">
        <v>29</v>
      </c>
      <c r="R9" s="179">
        <v>1</v>
      </c>
      <c r="S9" s="179">
        <v>8</v>
      </c>
      <c r="T9" s="179">
        <v>1</v>
      </c>
      <c r="U9" s="189">
        <v>8</v>
      </c>
      <c r="V9" s="188">
        <v>0</v>
      </c>
      <c r="W9" s="179">
        <v>0</v>
      </c>
      <c r="X9" s="179">
        <v>0</v>
      </c>
      <c r="Y9" s="189">
        <v>0</v>
      </c>
      <c r="Z9" s="179">
        <v>0</v>
      </c>
      <c r="AA9" s="179">
        <v>0</v>
      </c>
      <c r="AB9" s="179">
        <v>0</v>
      </c>
      <c r="AC9" s="189">
        <v>0</v>
      </c>
      <c r="AD9" s="179">
        <v>0</v>
      </c>
      <c r="AE9" s="179">
        <v>0</v>
      </c>
      <c r="AF9" s="179">
        <v>0</v>
      </c>
      <c r="AG9" s="222">
        <v>0</v>
      </c>
      <c r="AH9" s="399"/>
      <c r="AI9" s="399"/>
    </row>
    <row r="10" spans="1:38" s="21" customFormat="1" ht="12.75" customHeight="1" x14ac:dyDescent="0.2">
      <c r="A10" s="782"/>
      <c r="B10" s="353">
        <v>1</v>
      </c>
      <c r="C10" s="339">
        <v>1</v>
      </c>
      <c r="D10" s="339">
        <v>1</v>
      </c>
      <c r="E10" s="340">
        <v>1</v>
      </c>
      <c r="F10" s="129">
        <v>0.16667000000000001</v>
      </c>
      <c r="G10" s="129">
        <v>7.979E-2</v>
      </c>
      <c r="H10" s="129">
        <v>6.4519999999999994E-2</v>
      </c>
      <c r="I10" s="187">
        <v>0.25925999999999999</v>
      </c>
      <c r="J10" s="196">
        <v>0.41666999999999998</v>
      </c>
      <c r="K10" s="129">
        <v>0.46809000000000001</v>
      </c>
      <c r="L10" s="129">
        <v>0.40322999999999998</v>
      </c>
      <c r="M10" s="187">
        <v>0.39815</v>
      </c>
      <c r="N10" s="129">
        <v>0.33333000000000002</v>
      </c>
      <c r="O10" s="129">
        <v>0.43085000000000001</v>
      </c>
      <c r="P10" s="129">
        <v>0.51612999999999998</v>
      </c>
      <c r="Q10" s="225">
        <v>0.26851999999999998</v>
      </c>
      <c r="R10" s="129">
        <v>8.3330000000000001E-2</v>
      </c>
      <c r="S10" s="129">
        <v>2.128E-2</v>
      </c>
      <c r="T10" s="129">
        <v>1.6129999999999999E-2</v>
      </c>
      <c r="U10" s="187">
        <v>7.4069999999999997E-2</v>
      </c>
      <c r="V10" s="196" t="s">
        <v>482</v>
      </c>
      <c r="W10" s="129" t="s">
        <v>482</v>
      </c>
      <c r="X10" s="129" t="s">
        <v>482</v>
      </c>
      <c r="Y10" s="187" t="s">
        <v>482</v>
      </c>
      <c r="Z10" s="129" t="s">
        <v>482</v>
      </c>
      <c r="AA10" s="129" t="s">
        <v>482</v>
      </c>
      <c r="AB10" s="129" t="s">
        <v>482</v>
      </c>
      <c r="AC10" s="187" t="s">
        <v>482</v>
      </c>
      <c r="AD10" s="129" t="s">
        <v>482</v>
      </c>
      <c r="AE10" s="129" t="s">
        <v>482</v>
      </c>
      <c r="AF10" s="129" t="s">
        <v>482</v>
      </c>
      <c r="AG10" s="225" t="s">
        <v>482</v>
      </c>
      <c r="AH10" s="399"/>
      <c r="AI10" s="399"/>
    </row>
    <row r="11" spans="1:38" s="21" customFormat="1" ht="12.75" customHeight="1" x14ac:dyDescent="0.2">
      <c r="A11" s="782" t="s">
        <v>64</v>
      </c>
      <c r="B11" s="360">
        <v>1</v>
      </c>
      <c r="C11" s="179">
        <v>40</v>
      </c>
      <c r="D11" s="179">
        <v>5</v>
      </c>
      <c r="E11" s="189">
        <v>22</v>
      </c>
      <c r="F11" s="179">
        <v>1</v>
      </c>
      <c r="G11" s="179">
        <v>40</v>
      </c>
      <c r="H11" s="179">
        <v>5</v>
      </c>
      <c r="I11" s="189">
        <v>22</v>
      </c>
      <c r="J11" s="188">
        <v>0</v>
      </c>
      <c r="K11" s="179">
        <v>0</v>
      </c>
      <c r="L11" s="179">
        <v>0</v>
      </c>
      <c r="M11" s="189">
        <v>0</v>
      </c>
      <c r="N11" s="179">
        <v>0</v>
      </c>
      <c r="O11" s="179">
        <v>0</v>
      </c>
      <c r="P11" s="179">
        <v>0</v>
      </c>
      <c r="Q11" s="222">
        <v>0</v>
      </c>
      <c r="R11" s="179">
        <v>0</v>
      </c>
      <c r="S11" s="179">
        <v>0</v>
      </c>
      <c r="T11" s="179">
        <v>0</v>
      </c>
      <c r="U11" s="189">
        <v>0</v>
      </c>
      <c r="V11" s="188">
        <v>0</v>
      </c>
      <c r="W11" s="179">
        <v>0</v>
      </c>
      <c r="X11" s="179">
        <v>0</v>
      </c>
      <c r="Y11" s="189">
        <v>0</v>
      </c>
      <c r="Z11" s="179">
        <v>0</v>
      </c>
      <c r="AA11" s="179">
        <v>0</v>
      </c>
      <c r="AB11" s="179">
        <v>0</v>
      </c>
      <c r="AC11" s="189">
        <v>0</v>
      </c>
      <c r="AD11" s="179">
        <v>0</v>
      </c>
      <c r="AE11" s="179">
        <v>0</v>
      </c>
      <c r="AF11" s="179">
        <v>0</v>
      </c>
      <c r="AG11" s="222">
        <v>0</v>
      </c>
      <c r="AH11" s="399"/>
      <c r="AI11" s="399"/>
    </row>
    <row r="12" spans="1:38" s="21" customFormat="1" ht="12.75" customHeight="1" x14ac:dyDescent="0.2">
      <c r="A12" s="782"/>
      <c r="B12" s="353">
        <v>1</v>
      </c>
      <c r="C12" s="339">
        <v>1</v>
      </c>
      <c r="D12" s="339">
        <v>1</v>
      </c>
      <c r="E12" s="340">
        <v>1</v>
      </c>
      <c r="F12" s="129">
        <v>1</v>
      </c>
      <c r="G12" s="129">
        <v>1</v>
      </c>
      <c r="H12" s="129">
        <v>1</v>
      </c>
      <c r="I12" s="187">
        <v>1</v>
      </c>
      <c r="J12" s="196" t="s">
        <v>482</v>
      </c>
      <c r="K12" s="129" t="s">
        <v>482</v>
      </c>
      <c r="L12" s="129" t="s">
        <v>482</v>
      </c>
      <c r="M12" s="187" t="s">
        <v>482</v>
      </c>
      <c r="N12" s="129" t="s">
        <v>482</v>
      </c>
      <c r="O12" s="129" t="s">
        <v>482</v>
      </c>
      <c r="P12" s="129" t="s">
        <v>482</v>
      </c>
      <c r="Q12" s="225" t="s">
        <v>482</v>
      </c>
      <c r="R12" s="129" t="s">
        <v>482</v>
      </c>
      <c r="S12" s="129" t="s">
        <v>482</v>
      </c>
      <c r="T12" s="129" t="s">
        <v>482</v>
      </c>
      <c r="U12" s="187" t="s">
        <v>482</v>
      </c>
      <c r="V12" s="196" t="s">
        <v>482</v>
      </c>
      <c r="W12" s="129" t="s">
        <v>482</v>
      </c>
      <c r="X12" s="129" t="s">
        <v>482</v>
      </c>
      <c r="Y12" s="187" t="s">
        <v>482</v>
      </c>
      <c r="Z12" s="129" t="s">
        <v>482</v>
      </c>
      <c r="AA12" s="129" t="s">
        <v>482</v>
      </c>
      <c r="AB12" s="129" t="s">
        <v>482</v>
      </c>
      <c r="AC12" s="187" t="s">
        <v>482</v>
      </c>
      <c r="AD12" s="129" t="s">
        <v>482</v>
      </c>
      <c r="AE12" s="129" t="s">
        <v>482</v>
      </c>
      <c r="AF12" s="129" t="s">
        <v>482</v>
      </c>
      <c r="AG12" s="225" t="s">
        <v>482</v>
      </c>
      <c r="AH12" s="399"/>
      <c r="AI12" s="399"/>
    </row>
    <row r="13" spans="1:38" s="21" customFormat="1" ht="12.75" customHeight="1" x14ac:dyDescent="0.2">
      <c r="A13" s="782" t="s">
        <v>65</v>
      </c>
      <c r="B13" s="360">
        <v>0</v>
      </c>
      <c r="C13" s="179">
        <v>0</v>
      </c>
      <c r="D13" s="179">
        <v>0</v>
      </c>
      <c r="E13" s="189">
        <v>0</v>
      </c>
      <c r="F13" s="179">
        <v>0</v>
      </c>
      <c r="G13" s="179">
        <v>0</v>
      </c>
      <c r="H13" s="179">
        <v>0</v>
      </c>
      <c r="I13" s="189">
        <v>0</v>
      </c>
      <c r="J13" s="188">
        <v>0</v>
      </c>
      <c r="K13" s="179">
        <v>0</v>
      </c>
      <c r="L13" s="179">
        <v>0</v>
      </c>
      <c r="M13" s="189">
        <v>0</v>
      </c>
      <c r="N13" s="179">
        <v>0</v>
      </c>
      <c r="O13" s="179">
        <v>0</v>
      </c>
      <c r="P13" s="179">
        <v>0</v>
      </c>
      <c r="Q13" s="222">
        <v>0</v>
      </c>
      <c r="R13" s="179">
        <v>0</v>
      </c>
      <c r="S13" s="179">
        <v>0</v>
      </c>
      <c r="T13" s="179">
        <v>0</v>
      </c>
      <c r="U13" s="189">
        <v>0</v>
      </c>
      <c r="V13" s="188">
        <v>0</v>
      </c>
      <c r="W13" s="179">
        <v>0</v>
      </c>
      <c r="X13" s="179">
        <v>0</v>
      </c>
      <c r="Y13" s="189">
        <v>0</v>
      </c>
      <c r="Z13" s="179">
        <v>0</v>
      </c>
      <c r="AA13" s="179">
        <v>0</v>
      </c>
      <c r="AB13" s="179">
        <v>0</v>
      </c>
      <c r="AC13" s="189">
        <v>0</v>
      </c>
      <c r="AD13" s="179">
        <v>0</v>
      </c>
      <c r="AE13" s="179">
        <v>0</v>
      </c>
      <c r="AF13" s="179">
        <v>0</v>
      </c>
      <c r="AG13" s="222">
        <v>0</v>
      </c>
      <c r="AH13" s="399"/>
      <c r="AI13" s="399"/>
    </row>
    <row r="14" spans="1:38" s="21" customFormat="1" ht="12.75" customHeight="1" x14ac:dyDescent="0.2">
      <c r="A14" s="782"/>
      <c r="B14" s="353" t="s">
        <v>482</v>
      </c>
      <c r="C14" s="339" t="s">
        <v>482</v>
      </c>
      <c r="D14" s="339" t="s">
        <v>482</v>
      </c>
      <c r="E14" s="340" t="s">
        <v>482</v>
      </c>
      <c r="F14" s="129" t="s">
        <v>482</v>
      </c>
      <c r="G14" s="129" t="s">
        <v>482</v>
      </c>
      <c r="H14" s="129" t="s">
        <v>482</v>
      </c>
      <c r="I14" s="187" t="s">
        <v>482</v>
      </c>
      <c r="J14" s="196" t="s">
        <v>482</v>
      </c>
      <c r="K14" s="129" t="s">
        <v>482</v>
      </c>
      <c r="L14" s="129" t="s">
        <v>482</v>
      </c>
      <c r="M14" s="187" t="s">
        <v>482</v>
      </c>
      <c r="N14" s="129" t="s">
        <v>482</v>
      </c>
      <c r="O14" s="129" t="s">
        <v>482</v>
      </c>
      <c r="P14" s="129" t="s">
        <v>482</v>
      </c>
      <c r="Q14" s="225" t="s">
        <v>482</v>
      </c>
      <c r="R14" s="129" t="s">
        <v>482</v>
      </c>
      <c r="S14" s="129" t="s">
        <v>482</v>
      </c>
      <c r="T14" s="129" t="s">
        <v>482</v>
      </c>
      <c r="U14" s="187" t="s">
        <v>482</v>
      </c>
      <c r="V14" s="196" t="s">
        <v>482</v>
      </c>
      <c r="W14" s="129" t="s">
        <v>482</v>
      </c>
      <c r="X14" s="129" t="s">
        <v>482</v>
      </c>
      <c r="Y14" s="187" t="s">
        <v>482</v>
      </c>
      <c r="Z14" s="129" t="s">
        <v>482</v>
      </c>
      <c r="AA14" s="129" t="s">
        <v>482</v>
      </c>
      <c r="AB14" s="129" t="s">
        <v>482</v>
      </c>
      <c r="AC14" s="187" t="s">
        <v>482</v>
      </c>
      <c r="AD14" s="129" t="s">
        <v>482</v>
      </c>
      <c r="AE14" s="129" t="s">
        <v>482</v>
      </c>
      <c r="AF14" s="129" t="s">
        <v>482</v>
      </c>
      <c r="AG14" s="225" t="s">
        <v>482</v>
      </c>
      <c r="AH14" s="399"/>
      <c r="AI14" s="399"/>
    </row>
    <row r="15" spans="1:38" s="21" customFormat="1" ht="12.75" customHeight="1" x14ac:dyDescent="0.2">
      <c r="A15" s="782" t="s">
        <v>66</v>
      </c>
      <c r="B15" s="360">
        <v>0</v>
      </c>
      <c r="C15" s="179">
        <v>0</v>
      </c>
      <c r="D15" s="179">
        <v>0</v>
      </c>
      <c r="E15" s="189">
        <v>0</v>
      </c>
      <c r="F15" s="179">
        <v>0</v>
      </c>
      <c r="G15" s="179">
        <v>0</v>
      </c>
      <c r="H15" s="179">
        <v>0</v>
      </c>
      <c r="I15" s="189">
        <v>0</v>
      </c>
      <c r="J15" s="188">
        <v>0</v>
      </c>
      <c r="K15" s="179">
        <v>0</v>
      </c>
      <c r="L15" s="179">
        <v>0</v>
      </c>
      <c r="M15" s="189">
        <v>0</v>
      </c>
      <c r="N15" s="179">
        <v>0</v>
      </c>
      <c r="O15" s="179">
        <v>0</v>
      </c>
      <c r="P15" s="179">
        <v>0</v>
      </c>
      <c r="Q15" s="222">
        <v>0</v>
      </c>
      <c r="R15" s="179">
        <v>0</v>
      </c>
      <c r="S15" s="179">
        <v>0</v>
      </c>
      <c r="T15" s="179">
        <v>0</v>
      </c>
      <c r="U15" s="189">
        <v>0</v>
      </c>
      <c r="V15" s="188">
        <v>0</v>
      </c>
      <c r="W15" s="179">
        <v>0</v>
      </c>
      <c r="X15" s="179">
        <v>0</v>
      </c>
      <c r="Y15" s="189">
        <v>0</v>
      </c>
      <c r="Z15" s="179">
        <v>0</v>
      </c>
      <c r="AA15" s="179">
        <v>0</v>
      </c>
      <c r="AB15" s="179">
        <v>0</v>
      </c>
      <c r="AC15" s="189">
        <v>0</v>
      </c>
      <c r="AD15" s="179">
        <v>0</v>
      </c>
      <c r="AE15" s="179">
        <v>0</v>
      </c>
      <c r="AF15" s="179">
        <v>0</v>
      </c>
      <c r="AG15" s="222">
        <v>0</v>
      </c>
      <c r="AH15" s="399"/>
      <c r="AI15" s="399"/>
    </row>
    <row r="16" spans="1:38" s="21" customFormat="1" ht="12.75" customHeight="1" x14ac:dyDescent="0.2">
      <c r="A16" s="782"/>
      <c r="B16" s="353" t="s">
        <v>482</v>
      </c>
      <c r="C16" s="339" t="s">
        <v>482</v>
      </c>
      <c r="D16" s="339" t="s">
        <v>482</v>
      </c>
      <c r="E16" s="340" t="s">
        <v>482</v>
      </c>
      <c r="F16" s="129" t="s">
        <v>482</v>
      </c>
      <c r="G16" s="129" t="s">
        <v>482</v>
      </c>
      <c r="H16" s="129" t="s">
        <v>482</v>
      </c>
      <c r="I16" s="187" t="s">
        <v>482</v>
      </c>
      <c r="J16" s="196" t="s">
        <v>482</v>
      </c>
      <c r="K16" s="129" t="s">
        <v>482</v>
      </c>
      <c r="L16" s="129" t="s">
        <v>482</v>
      </c>
      <c r="M16" s="187" t="s">
        <v>482</v>
      </c>
      <c r="N16" s="129" t="s">
        <v>482</v>
      </c>
      <c r="O16" s="129" t="s">
        <v>482</v>
      </c>
      <c r="P16" s="129" t="s">
        <v>482</v>
      </c>
      <c r="Q16" s="225" t="s">
        <v>482</v>
      </c>
      <c r="R16" s="129" t="s">
        <v>482</v>
      </c>
      <c r="S16" s="129" t="s">
        <v>482</v>
      </c>
      <c r="T16" s="129" t="s">
        <v>482</v>
      </c>
      <c r="U16" s="187" t="s">
        <v>482</v>
      </c>
      <c r="V16" s="196" t="s">
        <v>482</v>
      </c>
      <c r="W16" s="129" t="s">
        <v>482</v>
      </c>
      <c r="X16" s="129" t="s">
        <v>482</v>
      </c>
      <c r="Y16" s="187" t="s">
        <v>482</v>
      </c>
      <c r="Z16" s="129" t="s">
        <v>482</v>
      </c>
      <c r="AA16" s="129" t="s">
        <v>482</v>
      </c>
      <c r="AB16" s="129" t="s">
        <v>482</v>
      </c>
      <c r="AC16" s="187" t="s">
        <v>482</v>
      </c>
      <c r="AD16" s="129" t="s">
        <v>482</v>
      </c>
      <c r="AE16" s="129" t="s">
        <v>482</v>
      </c>
      <c r="AF16" s="129" t="s">
        <v>482</v>
      </c>
      <c r="AG16" s="225" t="s">
        <v>482</v>
      </c>
      <c r="AH16" s="399"/>
      <c r="AI16" s="399"/>
    </row>
    <row r="17" spans="1:35" s="21" customFormat="1" ht="12.75" customHeight="1" x14ac:dyDescent="0.2">
      <c r="A17" s="782" t="s">
        <v>67</v>
      </c>
      <c r="B17" s="360">
        <v>58</v>
      </c>
      <c r="C17" s="179">
        <v>1921</v>
      </c>
      <c r="D17" s="179">
        <v>282</v>
      </c>
      <c r="E17" s="189">
        <v>854</v>
      </c>
      <c r="F17" s="179">
        <v>27</v>
      </c>
      <c r="G17" s="179">
        <v>1239</v>
      </c>
      <c r="H17" s="179">
        <v>168</v>
      </c>
      <c r="I17" s="189">
        <v>557</v>
      </c>
      <c r="J17" s="188">
        <v>11</v>
      </c>
      <c r="K17" s="179">
        <v>130</v>
      </c>
      <c r="L17" s="179">
        <v>31</v>
      </c>
      <c r="M17" s="189">
        <v>98</v>
      </c>
      <c r="N17" s="179">
        <v>16</v>
      </c>
      <c r="O17" s="179">
        <v>456</v>
      </c>
      <c r="P17" s="179">
        <v>70</v>
      </c>
      <c r="Q17" s="222">
        <v>171</v>
      </c>
      <c r="R17" s="179">
        <v>2</v>
      </c>
      <c r="S17" s="179">
        <v>80</v>
      </c>
      <c r="T17" s="179">
        <v>11</v>
      </c>
      <c r="U17" s="189">
        <v>15</v>
      </c>
      <c r="V17" s="188">
        <v>2</v>
      </c>
      <c r="W17" s="179">
        <v>16</v>
      </c>
      <c r="X17" s="179">
        <v>2</v>
      </c>
      <c r="Y17" s="189">
        <v>13</v>
      </c>
      <c r="Z17" s="179">
        <v>0</v>
      </c>
      <c r="AA17" s="179">
        <v>0</v>
      </c>
      <c r="AB17" s="179">
        <v>0</v>
      </c>
      <c r="AC17" s="189">
        <v>0</v>
      </c>
      <c r="AD17" s="179">
        <v>0</v>
      </c>
      <c r="AE17" s="179">
        <v>0</v>
      </c>
      <c r="AF17" s="179">
        <v>0</v>
      </c>
      <c r="AG17" s="222">
        <v>0</v>
      </c>
      <c r="AH17" s="399"/>
      <c r="AI17" s="399"/>
    </row>
    <row r="18" spans="1:35" s="21" customFormat="1" ht="12.75" customHeight="1" x14ac:dyDescent="0.2">
      <c r="A18" s="782"/>
      <c r="B18" s="353">
        <v>1</v>
      </c>
      <c r="C18" s="339">
        <v>1</v>
      </c>
      <c r="D18" s="339">
        <v>1</v>
      </c>
      <c r="E18" s="340">
        <v>1</v>
      </c>
      <c r="F18" s="129">
        <v>0.46551999999999999</v>
      </c>
      <c r="G18" s="129">
        <v>0.64498</v>
      </c>
      <c r="H18" s="129">
        <v>0.59574000000000005</v>
      </c>
      <c r="I18" s="187">
        <v>0.65222000000000002</v>
      </c>
      <c r="J18" s="196">
        <v>0.18966</v>
      </c>
      <c r="K18" s="129">
        <v>6.7669999999999994E-2</v>
      </c>
      <c r="L18" s="129">
        <v>0.10993</v>
      </c>
      <c r="M18" s="187">
        <v>0.11475</v>
      </c>
      <c r="N18" s="129">
        <v>0.27585999999999999</v>
      </c>
      <c r="O18" s="129">
        <v>0.23738000000000001</v>
      </c>
      <c r="P18" s="129">
        <v>0.24823000000000001</v>
      </c>
      <c r="Q18" s="225">
        <v>0.20022999999999999</v>
      </c>
      <c r="R18" s="129">
        <v>3.4479999999999997E-2</v>
      </c>
      <c r="S18" s="129">
        <v>4.1640000000000003E-2</v>
      </c>
      <c r="T18" s="129">
        <v>3.9010000000000003E-2</v>
      </c>
      <c r="U18" s="187">
        <v>1.7559999999999999E-2</v>
      </c>
      <c r="V18" s="196">
        <v>3.4479999999999997E-2</v>
      </c>
      <c r="W18" s="129">
        <v>8.3300000000000006E-3</v>
      </c>
      <c r="X18" s="129">
        <v>7.0899999999999999E-3</v>
      </c>
      <c r="Y18" s="187">
        <v>1.5219999999999999E-2</v>
      </c>
      <c r="Z18" s="129" t="s">
        <v>482</v>
      </c>
      <c r="AA18" s="129" t="s">
        <v>482</v>
      </c>
      <c r="AB18" s="129" t="s">
        <v>482</v>
      </c>
      <c r="AC18" s="187" t="s">
        <v>482</v>
      </c>
      <c r="AD18" s="129" t="s">
        <v>482</v>
      </c>
      <c r="AE18" s="129" t="s">
        <v>482</v>
      </c>
      <c r="AF18" s="129" t="s">
        <v>482</v>
      </c>
      <c r="AG18" s="225" t="s">
        <v>482</v>
      </c>
      <c r="AH18" s="399"/>
      <c r="AI18" s="399"/>
    </row>
    <row r="19" spans="1:35" s="21" customFormat="1" ht="12.75" customHeight="1" x14ac:dyDescent="0.2">
      <c r="A19" s="782" t="s">
        <v>68</v>
      </c>
      <c r="B19" s="360">
        <v>0</v>
      </c>
      <c r="C19" s="179">
        <v>0</v>
      </c>
      <c r="D19" s="179">
        <v>0</v>
      </c>
      <c r="E19" s="189">
        <v>0</v>
      </c>
      <c r="F19" s="179">
        <v>0</v>
      </c>
      <c r="G19" s="179">
        <v>0</v>
      </c>
      <c r="H19" s="179">
        <v>0</v>
      </c>
      <c r="I19" s="189">
        <v>0</v>
      </c>
      <c r="J19" s="188">
        <v>0</v>
      </c>
      <c r="K19" s="179">
        <v>0</v>
      </c>
      <c r="L19" s="179">
        <v>0</v>
      </c>
      <c r="M19" s="189">
        <v>0</v>
      </c>
      <c r="N19" s="179">
        <v>0</v>
      </c>
      <c r="O19" s="179">
        <v>0</v>
      </c>
      <c r="P19" s="179">
        <v>0</v>
      </c>
      <c r="Q19" s="222">
        <v>0</v>
      </c>
      <c r="R19" s="179">
        <v>0</v>
      </c>
      <c r="S19" s="179">
        <v>0</v>
      </c>
      <c r="T19" s="179">
        <v>0</v>
      </c>
      <c r="U19" s="189">
        <v>0</v>
      </c>
      <c r="V19" s="188">
        <v>0</v>
      </c>
      <c r="W19" s="179">
        <v>0</v>
      </c>
      <c r="X19" s="179">
        <v>0</v>
      </c>
      <c r="Y19" s="189">
        <v>0</v>
      </c>
      <c r="Z19" s="179">
        <v>0</v>
      </c>
      <c r="AA19" s="179">
        <v>0</v>
      </c>
      <c r="AB19" s="179">
        <v>0</v>
      </c>
      <c r="AC19" s="189">
        <v>0</v>
      </c>
      <c r="AD19" s="179">
        <v>0</v>
      </c>
      <c r="AE19" s="179">
        <v>0</v>
      </c>
      <c r="AF19" s="179">
        <v>0</v>
      </c>
      <c r="AG19" s="222">
        <v>0</v>
      </c>
      <c r="AH19" s="399"/>
      <c r="AI19" s="399"/>
    </row>
    <row r="20" spans="1:35" s="21" customFormat="1" ht="12.75" customHeight="1" x14ac:dyDescent="0.2">
      <c r="A20" s="782"/>
      <c r="B20" s="353" t="s">
        <v>482</v>
      </c>
      <c r="C20" s="339" t="s">
        <v>482</v>
      </c>
      <c r="D20" s="339" t="s">
        <v>482</v>
      </c>
      <c r="E20" s="340" t="s">
        <v>482</v>
      </c>
      <c r="F20" s="129" t="s">
        <v>482</v>
      </c>
      <c r="G20" s="129" t="s">
        <v>482</v>
      </c>
      <c r="H20" s="129" t="s">
        <v>482</v>
      </c>
      <c r="I20" s="187" t="s">
        <v>482</v>
      </c>
      <c r="J20" s="196" t="s">
        <v>482</v>
      </c>
      <c r="K20" s="129" t="s">
        <v>482</v>
      </c>
      <c r="L20" s="129" t="s">
        <v>482</v>
      </c>
      <c r="M20" s="187" t="s">
        <v>482</v>
      </c>
      <c r="N20" s="129" t="s">
        <v>482</v>
      </c>
      <c r="O20" s="129" t="s">
        <v>482</v>
      </c>
      <c r="P20" s="129" t="s">
        <v>482</v>
      </c>
      <c r="Q20" s="225" t="s">
        <v>482</v>
      </c>
      <c r="R20" s="129" t="s">
        <v>482</v>
      </c>
      <c r="S20" s="129" t="s">
        <v>482</v>
      </c>
      <c r="T20" s="129" t="s">
        <v>482</v>
      </c>
      <c r="U20" s="187" t="s">
        <v>482</v>
      </c>
      <c r="V20" s="196" t="s">
        <v>482</v>
      </c>
      <c r="W20" s="129" t="s">
        <v>482</v>
      </c>
      <c r="X20" s="129" t="s">
        <v>482</v>
      </c>
      <c r="Y20" s="187" t="s">
        <v>482</v>
      </c>
      <c r="Z20" s="129" t="s">
        <v>482</v>
      </c>
      <c r="AA20" s="129" t="s">
        <v>482</v>
      </c>
      <c r="AB20" s="129" t="s">
        <v>482</v>
      </c>
      <c r="AC20" s="187" t="s">
        <v>482</v>
      </c>
      <c r="AD20" s="129" t="s">
        <v>482</v>
      </c>
      <c r="AE20" s="129" t="s">
        <v>482</v>
      </c>
      <c r="AF20" s="129" t="s">
        <v>482</v>
      </c>
      <c r="AG20" s="225" t="s">
        <v>482</v>
      </c>
      <c r="AH20" s="399"/>
      <c r="AI20" s="399"/>
    </row>
    <row r="21" spans="1:35" s="21" customFormat="1" ht="12.75" customHeight="1" x14ac:dyDescent="0.2">
      <c r="A21" s="782" t="s">
        <v>69</v>
      </c>
      <c r="B21" s="360">
        <v>30</v>
      </c>
      <c r="C21" s="179">
        <v>699</v>
      </c>
      <c r="D21" s="179">
        <v>107</v>
      </c>
      <c r="E21" s="189">
        <v>466</v>
      </c>
      <c r="F21" s="179">
        <v>19</v>
      </c>
      <c r="G21" s="179">
        <v>449</v>
      </c>
      <c r="H21" s="179">
        <v>68</v>
      </c>
      <c r="I21" s="189">
        <v>330</v>
      </c>
      <c r="J21" s="188">
        <v>6</v>
      </c>
      <c r="K21" s="179">
        <v>136</v>
      </c>
      <c r="L21" s="179">
        <v>17</v>
      </c>
      <c r="M21" s="189">
        <v>75</v>
      </c>
      <c r="N21" s="179">
        <v>4</v>
      </c>
      <c r="O21" s="179">
        <v>112</v>
      </c>
      <c r="P21" s="179">
        <v>16</v>
      </c>
      <c r="Q21" s="222">
        <v>47</v>
      </c>
      <c r="R21" s="179">
        <v>1</v>
      </c>
      <c r="S21" s="179">
        <v>2</v>
      </c>
      <c r="T21" s="179">
        <v>6</v>
      </c>
      <c r="U21" s="189">
        <v>14</v>
      </c>
      <c r="V21" s="188">
        <v>0</v>
      </c>
      <c r="W21" s="179">
        <v>0</v>
      </c>
      <c r="X21" s="179">
        <v>0</v>
      </c>
      <c r="Y21" s="189">
        <v>0</v>
      </c>
      <c r="Z21" s="179">
        <v>0</v>
      </c>
      <c r="AA21" s="179">
        <v>0</v>
      </c>
      <c r="AB21" s="179">
        <v>0</v>
      </c>
      <c r="AC21" s="189">
        <v>0</v>
      </c>
      <c r="AD21" s="179">
        <v>0</v>
      </c>
      <c r="AE21" s="179">
        <v>0</v>
      </c>
      <c r="AF21" s="179">
        <v>0</v>
      </c>
      <c r="AG21" s="222">
        <v>0</v>
      </c>
      <c r="AH21" s="399"/>
      <c r="AI21" s="399"/>
    </row>
    <row r="22" spans="1:35" s="21" customFormat="1" ht="12.75" customHeight="1" x14ac:dyDescent="0.2">
      <c r="A22" s="782"/>
      <c r="B22" s="353">
        <v>1</v>
      </c>
      <c r="C22" s="339">
        <v>1</v>
      </c>
      <c r="D22" s="339">
        <v>1</v>
      </c>
      <c r="E22" s="340">
        <v>1</v>
      </c>
      <c r="F22" s="129">
        <v>0.63332999999999995</v>
      </c>
      <c r="G22" s="129">
        <v>0.64234999999999998</v>
      </c>
      <c r="H22" s="129">
        <v>0.63551000000000002</v>
      </c>
      <c r="I22" s="187">
        <v>0.70814999999999995</v>
      </c>
      <c r="J22" s="196">
        <v>0.2</v>
      </c>
      <c r="K22" s="129">
        <v>0.19456000000000001</v>
      </c>
      <c r="L22" s="129">
        <v>0.15887999999999999</v>
      </c>
      <c r="M22" s="187">
        <v>0.16094</v>
      </c>
      <c r="N22" s="129">
        <v>0.13333</v>
      </c>
      <c r="O22" s="129">
        <v>0.16023000000000001</v>
      </c>
      <c r="P22" s="129">
        <v>0.14953</v>
      </c>
      <c r="Q22" s="225">
        <v>0.10086000000000001</v>
      </c>
      <c r="R22" s="129">
        <v>3.3329999999999999E-2</v>
      </c>
      <c r="S22" s="129">
        <v>2.8600000000000001E-3</v>
      </c>
      <c r="T22" s="129">
        <v>5.6070000000000002E-2</v>
      </c>
      <c r="U22" s="187">
        <v>3.0040000000000001E-2</v>
      </c>
      <c r="V22" s="196" t="s">
        <v>482</v>
      </c>
      <c r="W22" s="129" t="s">
        <v>482</v>
      </c>
      <c r="X22" s="129" t="s">
        <v>482</v>
      </c>
      <c r="Y22" s="187" t="s">
        <v>482</v>
      </c>
      <c r="Z22" s="129" t="s">
        <v>482</v>
      </c>
      <c r="AA22" s="129" t="s">
        <v>482</v>
      </c>
      <c r="AB22" s="129" t="s">
        <v>482</v>
      </c>
      <c r="AC22" s="187" t="s">
        <v>482</v>
      </c>
      <c r="AD22" s="129" t="s">
        <v>482</v>
      </c>
      <c r="AE22" s="129" t="s">
        <v>482</v>
      </c>
      <c r="AF22" s="129" t="s">
        <v>482</v>
      </c>
      <c r="AG22" s="225" t="s">
        <v>482</v>
      </c>
      <c r="AH22" s="399"/>
      <c r="AI22" s="399"/>
    </row>
    <row r="23" spans="1:35" s="21" customFormat="1" ht="12.75" customHeight="1" x14ac:dyDescent="0.2">
      <c r="A23" s="782" t="s">
        <v>70</v>
      </c>
      <c r="B23" s="360">
        <v>92</v>
      </c>
      <c r="C23" s="179">
        <v>2935</v>
      </c>
      <c r="D23" s="179">
        <v>458</v>
      </c>
      <c r="E23" s="189">
        <v>1499</v>
      </c>
      <c r="F23" s="179">
        <v>40</v>
      </c>
      <c r="G23" s="179">
        <v>1178</v>
      </c>
      <c r="H23" s="179">
        <v>206</v>
      </c>
      <c r="I23" s="189">
        <v>720</v>
      </c>
      <c r="J23" s="188">
        <v>17</v>
      </c>
      <c r="K23" s="179">
        <v>426</v>
      </c>
      <c r="L23" s="179">
        <v>54</v>
      </c>
      <c r="M23" s="189">
        <v>315</v>
      </c>
      <c r="N23" s="179">
        <v>33</v>
      </c>
      <c r="O23" s="179">
        <v>1320</v>
      </c>
      <c r="P23" s="179">
        <v>196</v>
      </c>
      <c r="Q23" s="222">
        <v>430</v>
      </c>
      <c r="R23" s="179">
        <v>2</v>
      </c>
      <c r="S23" s="179">
        <v>11</v>
      </c>
      <c r="T23" s="179">
        <v>2</v>
      </c>
      <c r="U23" s="189">
        <v>34</v>
      </c>
      <c r="V23" s="188">
        <v>0</v>
      </c>
      <c r="W23" s="179">
        <v>0</v>
      </c>
      <c r="X23" s="179">
        <v>0</v>
      </c>
      <c r="Y23" s="189">
        <v>0</v>
      </c>
      <c r="Z23" s="179">
        <v>0</v>
      </c>
      <c r="AA23" s="179">
        <v>0</v>
      </c>
      <c r="AB23" s="179">
        <v>0</v>
      </c>
      <c r="AC23" s="189">
        <v>0</v>
      </c>
      <c r="AD23" s="179">
        <v>0</v>
      </c>
      <c r="AE23" s="179">
        <v>0</v>
      </c>
      <c r="AF23" s="179">
        <v>0</v>
      </c>
      <c r="AG23" s="222">
        <v>0</v>
      </c>
      <c r="AH23" s="399"/>
      <c r="AI23" s="399"/>
    </row>
    <row r="24" spans="1:35" s="21" customFormat="1" ht="12.75" customHeight="1" x14ac:dyDescent="0.2">
      <c r="A24" s="782"/>
      <c r="B24" s="353">
        <v>1</v>
      </c>
      <c r="C24" s="339">
        <v>1</v>
      </c>
      <c r="D24" s="339">
        <v>1</v>
      </c>
      <c r="E24" s="340">
        <v>1</v>
      </c>
      <c r="F24" s="129">
        <v>0.43478</v>
      </c>
      <c r="G24" s="129">
        <v>0.40135999999999999</v>
      </c>
      <c r="H24" s="129">
        <v>0.44978000000000001</v>
      </c>
      <c r="I24" s="187">
        <v>0.48032000000000002</v>
      </c>
      <c r="J24" s="196">
        <v>0.18478</v>
      </c>
      <c r="K24" s="129">
        <v>0.14513999999999999</v>
      </c>
      <c r="L24" s="129">
        <v>0.1179</v>
      </c>
      <c r="M24" s="187">
        <v>0.21013999999999999</v>
      </c>
      <c r="N24" s="129">
        <v>0.35870000000000002</v>
      </c>
      <c r="O24" s="129">
        <v>0.44973999999999997</v>
      </c>
      <c r="P24" s="129">
        <v>0.42795</v>
      </c>
      <c r="Q24" s="225">
        <v>0.28686</v>
      </c>
      <c r="R24" s="129">
        <v>2.1739999999999999E-2</v>
      </c>
      <c r="S24" s="129">
        <v>3.7499999999999999E-3</v>
      </c>
      <c r="T24" s="129">
        <v>4.3699999999999998E-3</v>
      </c>
      <c r="U24" s="187">
        <v>2.2679999999999999E-2</v>
      </c>
      <c r="V24" s="196" t="s">
        <v>482</v>
      </c>
      <c r="W24" s="129" t="s">
        <v>482</v>
      </c>
      <c r="X24" s="129" t="s">
        <v>482</v>
      </c>
      <c r="Y24" s="187" t="s">
        <v>482</v>
      </c>
      <c r="Z24" s="129" t="s">
        <v>482</v>
      </c>
      <c r="AA24" s="129" t="s">
        <v>482</v>
      </c>
      <c r="AB24" s="129" t="s">
        <v>482</v>
      </c>
      <c r="AC24" s="187" t="s">
        <v>482</v>
      </c>
      <c r="AD24" s="129" t="s">
        <v>482</v>
      </c>
      <c r="AE24" s="129" t="s">
        <v>482</v>
      </c>
      <c r="AF24" s="129" t="s">
        <v>482</v>
      </c>
      <c r="AG24" s="225" t="s">
        <v>482</v>
      </c>
      <c r="AH24" s="399"/>
      <c r="AI24" s="399"/>
    </row>
    <row r="25" spans="1:35" s="21" customFormat="1" ht="12.75" customHeight="1" x14ac:dyDescent="0.2">
      <c r="A25" s="782" t="s">
        <v>71</v>
      </c>
      <c r="B25" s="360">
        <v>24</v>
      </c>
      <c r="C25" s="179">
        <v>539</v>
      </c>
      <c r="D25" s="179">
        <v>122</v>
      </c>
      <c r="E25" s="189">
        <v>596</v>
      </c>
      <c r="F25" s="179">
        <v>11</v>
      </c>
      <c r="G25" s="179">
        <v>230</v>
      </c>
      <c r="H25" s="179">
        <v>41</v>
      </c>
      <c r="I25" s="189">
        <v>297</v>
      </c>
      <c r="J25" s="188">
        <v>10</v>
      </c>
      <c r="K25" s="179">
        <v>217</v>
      </c>
      <c r="L25" s="179">
        <v>62</v>
      </c>
      <c r="M25" s="189">
        <v>273</v>
      </c>
      <c r="N25" s="179">
        <v>0</v>
      </c>
      <c r="O25" s="179">
        <v>0</v>
      </c>
      <c r="P25" s="179">
        <v>0</v>
      </c>
      <c r="Q25" s="222">
        <v>0</v>
      </c>
      <c r="R25" s="179">
        <v>3</v>
      </c>
      <c r="S25" s="179">
        <v>92</v>
      </c>
      <c r="T25" s="179">
        <v>19</v>
      </c>
      <c r="U25" s="189">
        <v>26</v>
      </c>
      <c r="V25" s="188">
        <v>0</v>
      </c>
      <c r="W25" s="179">
        <v>0</v>
      </c>
      <c r="X25" s="179">
        <v>0</v>
      </c>
      <c r="Y25" s="189">
        <v>0</v>
      </c>
      <c r="Z25" s="179">
        <v>0</v>
      </c>
      <c r="AA25" s="179">
        <v>0</v>
      </c>
      <c r="AB25" s="179">
        <v>0</v>
      </c>
      <c r="AC25" s="189">
        <v>0</v>
      </c>
      <c r="AD25" s="179">
        <v>0</v>
      </c>
      <c r="AE25" s="179">
        <v>0</v>
      </c>
      <c r="AF25" s="179">
        <v>0</v>
      </c>
      <c r="AG25" s="222">
        <v>0</v>
      </c>
      <c r="AH25" s="399"/>
      <c r="AI25" s="399"/>
    </row>
    <row r="26" spans="1:35" s="21" customFormat="1" ht="12.75" customHeight="1" x14ac:dyDescent="0.2">
      <c r="A26" s="782"/>
      <c r="B26" s="353">
        <v>1</v>
      </c>
      <c r="C26" s="339">
        <v>1</v>
      </c>
      <c r="D26" s="339">
        <v>1</v>
      </c>
      <c r="E26" s="340">
        <v>1</v>
      </c>
      <c r="F26" s="129">
        <v>0.45833000000000002</v>
      </c>
      <c r="G26" s="129">
        <v>0.42671999999999999</v>
      </c>
      <c r="H26" s="129">
        <v>0.33606999999999998</v>
      </c>
      <c r="I26" s="187">
        <v>0.49831999999999999</v>
      </c>
      <c r="J26" s="196">
        <v>0.41666999999999998</v>
      </c>
      <c r="K26" s="129">
        <v>0.40260000000000001</v>
      </c>
      <c r="L26" s="129">
        <v>0.50819999999999999</v>
      </c>
      <c r="M26" s="187">
        <v>0.45805000000000001</v>
      </c>
      <c r="N26" s="129" t="s">
        <v>482</v>
      </c>
      <c r="O26" s="129" t="s">
        <v>482</v>
      </c>
      <c r="P26" s="129" t="s">
        <v>482</v>
      </c>
      <c r="Q26" s="225" t="s">
        <v>482</v>
      </c>
      <c r="R26" s="129">
        <v>0.125</v>
      </c>
      <c r="S26" s="129">
        <v>0.17069000000000001</v>
      </c>
      <c r="T26" s="129">
        <v>0.15573999999999999</v>
      </c>
      <c r="U26" s="187">
        <v>4.3619999999999999E-2</v>
      </c>
      <c r="V26" s="196" t="s">
        <v>482</v>
      </c>
      <c r="W26" s="129" t="s">
        <v>482</v>
      </c>
      <c r="X26" s="129" t="s">
        <v>482</v>
      </c>
      <c r="Y26" s="187" t="s">
        <v>482</v>
      </c>
      <c r="Z26" s="129" t="s">
        <v>482</v>
      </c>
      <c r="AA26" s="129" t="s">
        <v>482</v>
      </c>
      <c r="AB26" s="129" t="s">
        <v>482</v>
      </c>
      <c r="AC26" s="187" t="s">
        <v>482</v>
      </c>
      <c r="AD26" s="129" t="s">
        <v>482</v>
      </c>
      <c r="AE26" s="129" t="s">
        <v>482</v>
      </c>
      <c r="AF26" s="129" t="s">
        <v>482</v>
      </c>
      <c r="AG26" s="225" t="s">
        <v>482</v>
      </c>
      <c r="AH26" s="399"/>
      <c r="AI26" s="399"/>
    </row>
    <row r="27" spans="1:35" s="21" customFormat="1" ht="12.75" customHeight="1" x14ac:dyDescent="0.2">
      <c r="A27" s="782" t="s">
        <v>72</v>
      </c>
      <c r="B27" s="360">
        <v>1</v>
      </c>
      <c r="C27" s="179">
        <v>32</v>
      </c>
      <c r="D27" s="179">
        <v>4</v>
      </c>
      <c r="E27" s="189">
        <v>34</v>
      </c>
      <c r="F27" s="179">
        <v>1</v>
      </c>
      <c r="G27" s="179">
        <v>32</v>
      </c>
      <c r="H27" s="179">
        <v>4</v>
      </c>
      <c r="I27" s="189">
        <v>34</v>
      </c>
      <c r="J27" s="188">
        <v>0</v>
      </c>
      <c r="K27" s="179">
        <v>0</v>
      </c>
      <c r="L27" s="179">
        <v>0</v>
      </c>
      <c r="M27" s="189">
        <v>0</v>
      </c>
      <c r="N27" s="179">
        <v>0</v>
      </c>
      <c r="O27" s="179">
        <v>0</v>
      </c>
      <c r="P27" s="179">
        <v>0</v>
      </c>
      <c r="Q27" s="222">
        <v>0</v>
      </c>
      <c r="R27" s="179">
        <v>0</v>
      </c>
      <c r="S27" s="179">
        <v>0</v>
      </c>
      <c r="T27" s="179">
        <v>0</v>
      </c>
      <c r="U27" s="189">
        <v>0</v>
      </c>
      <c r="V27" s="188">
        <v>0</v>
      </c>
      <c r="W27" s="179">
        <v>0</v>
      </c>
      <c r="X27" s="179">
        <v>0</v>
      </c>
      <c r="Y27" s="189">
        <v>0</v>
      </c>
      <c r="Z27" s="179">
        <v>0</v>
      </c>
      <c r="AA27" s="179">
        <v>0</v>
      </c>
      <c r="AB27" s="179">
        <v>0</v>
      </c>
      <c r="AC27" s="189">
        <v>0</v>
      </c>
      <c r="AD27" s="179">
        <v>0</v>
      </c>
      <c r="AE27" s="179">
        <v>0</v>
      </c>
      <c r="AF27" s="179">
        <v>0</v>
      </c>
      <c r="AG27" s="222">
        <v>0</v>
      </c>
      <c r="AH27" s="399"/>
      <c r="AI27" s="399"/>
    </row>
    <row r="28" spans="1:35" s="21" customFormat="1" ht="12.75" customHeight="1" x14ac:dyDescent="0.2">
      <c r="A28" s="782"/>
      <c r="B28" s="353">
        <v>1</v>
      </c>
      <c r="C28" s="339">
        <v>1</v>
      </c>
      <c r="D28" s="339">
        <v>1</v>
      </c>
      <c r="E28" s="340">
        <v>1</v>
      </c>
      <c r="F28" s="129">
        <v>1</v>
      </c>
      <c r="G28" s="129">
        <v>1</v>
      </c>
      <c r="H28" s="129">
        <v>1</v>
      </c>
      <c r="I28" s="187">
        <v>1</v>
      </c>
      <c r="J28" s="196" t="s">
        <v>482</v>
      </c>
      <c r="K28" s="129" t="s">
        <v>482</v>
      </c>
      <c r="L28" s="129" t="s">
        <v>482</v>
      </c>
      <c r="M28" s="187" t="s">
        <v>482</v>
      </c>
      <c r="N28" s="129" t="s">
        <v>482</v>
      </c>
      <c r="O28" s="129" t="s">
        <v>482</v>
      </c>
      <c r="P28" s="129" t="s">
        <v>482</v>
      </c>
      <c r="Q28" s="225" t="s">
        <v>482</v>
      </c>
      <c r="R28" s="129" t="s">
        <v>482</v>
      </c>
      <c r="S28" s="129" t="s">
        <v>482</v>
      </c>
      <c r="T28" s="129" t="s">
        <v>482</v>
      </c>
      <c r="U28" s="187" t="s">
        <v>482</v>
      </c>
      <c r="V28" s="196" t="s">
        <v>482</v>
      </c>
      <c r="W28" s="129" t="s">
        <v>482</v>
      </c>
      <c r="X28" s="129" t="s">
        <v>482</v>
      </c>
      <c r="Y28" s="187" t="s">
        <v>482</v>
      </c>
      <c r="Z28" s="129" t="s">
        <v>482</v>
      </c>
      <c r="AA28" s="129" t="s">
        <v>482</v>
      </c>
      <c r="AB28" s="129" t="s">
        <v>482</v>
      </c>
      <c r="AC28" s="187" t="s">
        <v>482</v>
      </c>
      <c r="AD28" s="129" t="s">
        <v>482</v>
      </c>
      <c r="AE28" s="129" t="s">
        <v>482</v>
      </c>
      <c r="AF28" s="129" t="s">
        <v>482</v>
      </c>
      <c r="AG28" s="225" t="s">
        <v>482</v>
      </c>
      <c r="AH28" s="399"/>
      <c r="AI28" s="399"/>
    </row>
    <row r="29" spans="1:35" s="21" customFormat="1" ht="12.75" customHeight="1" x14ac:dyDescent="0.2">
      <c r="A29" s="782" t="s">
        <v>73</v>
      </c>
      <c r="B29" s="360">
        <v>10</v>
      </c>
      <c r="C29" s="179">
        <v>108</v>
      </c>
      <c r="D29" s="179">
        <v>14</v>
      </c>
      <c r="E29" s="189">
        <v>318</v>
      </c>
      <c r="F29" s="179">
        <v>9</v>
      </c>
      <c r="G29" s="179">
        <v>88</v>
      </c>
      <c r="H29" s="179">
        <v>11</v>
      </c>
      <c r="I29" s="189">
        <v>304</v>
      </c>
      <c r="J29" s="188">
        <v>0</v>
      </c>
      <c r="K29" s="179">
        <v>0</v>
      </c>
      <c r="L29" s="179">
        <v>0</v>
      </c>
      <c r="M29" s="189">
        <v>0</v>
      </c>
      <c r="N29" s="179">
        <v>1</v>
      </c>
      <c r="O29" s="179">
        <v>20</v>
      </c>
      <c r="P29" s="179">
        <v>3</v>
      </c>
      <c r="Q29" s="222">
        <v>14</v>
      </c>
      <c r="R29" s="179">
        <v>0</v>
      </c>
      <c r="S29" s="179">
        <v>0</v>
      </c>
      <c r="T29" s="179">
        <v>0</v>
      </c>
      <c r="U29" s="189">
        <v>0</v>
      </c>
      <c r="V29" s="188">
        <v>0</v>
      </c>
      <c r="W29" s="179">
        <v>0</v>
      </c>
      <c r="X29" s="179">
        <v>0</v>
      </c>
      <c r="Y29" s="189">
        <v>0</v>
      </c>
      <c r="Z29" s="179">
        <v>0</v>
      </c>
      <c r="AA29" s="179">
        <v>0</v>
      </c>
      <c r="AB29" s="179">
        <v>0</v>
      </c>
      <c r="AC29" s="189">
        <v>0</v>
      </c>
      <c r="AD29" s="179">
        <v>0</v>
      </c>
      <c r="AE29" s="179">
        <v>0</v>
      </c>
      <c r="AF29" s="179">
        <v>0</v>
      </c>
      <c r="AG29" s="222">
        <v>0</v>
      </c>
      <c r="AH29" s="399"/>
      <c r="AI29" s="399"/>
    </row>
    <row r="30" spans="1:35" s="21" customFormat="1" ht="12.75" customHeight="1" x14ac:dyDescent="0.2">
      <c r="A30" s="782"/>
      <c r="B30" s="353">
        <v>1</v>
      </c>
      <c r="C30" s="339">
        <v>1</v>
      </c>
      <c r="D30" s="339">
        <v>1</v>
      </c>
      <c r="E30" s="340">
        <v>1</v>
      </c>
      <c r="F30" s="129">
        <v>0.9</v>
      </c>
      <c r="G30" s="129">
        <v>0.81481000000000003</v>
      </c>
      <c r="H30" s="129">
        <v>0.78571000000000002</v>
      </c>
      <c r="I30" s="187">
        <v>0.95596999999999999</v>
      </c>
      <c r="J30" s="196" t="s">
        <v>482</v>
      </c>
      <c r="K30" s="129" t="s">
        <v>482</v>
      </c>
      <c r="L30" s="129" t="s">
        <v>482</v>
      </c>
      <c r="M30" s="187" t="s">
        <v>482</v>
      </c>
      <c r="N30" s="129">
        <v>0.1</v>
      </c>
      <c r="O30" s="129">
        <v>0.18518999999999999</v>
      </c>
      <c r="P30" s="129">
        <v>0.21429000000000001</v>
      </c>
      <c r="Q30" s="225">
        <v>4.403E-2</v>
      </c>
      <c r="R30" s="129" t="s">
        <v>482</v>
      </c>
      <c r="S30" s="129" t="s">
        <v>482</v>
      </c>
      <c r="T30" s="129" t="s">
        <v>482</v>
      </c>
      <c r="U30" s="187" t="s">
        <v>482</v>
      </c>
      <c r="V30" s="196" t="s">
        <v>482</v>
      </c>
      <c r="W30" s="129" t="s">
        <v>482</v>
      </c>
      <c r="X30" s="129" t="s">
        <v>482</v>
      </c>
      <c r="Y30" s="187" t="s">
        <v>482</v>
      </c>
      <c r="Z30" s="129" t="s">
        <v>482</v>
      </c>
      <c r="AA30" s="129" t="s">
        <v>482</v>
      </c>
      <c r="AB30" s="129" t="s">
        <v>482</v>
      </c>
      <c r="AC30" s="187" t="s">
        <v>482</v>
      </c>
      <c r="AD30" s="129" t="s">
        <v>482</v>
      </c>
      <c r="AE30" s="129" t="s">
        <v>482</v>
      </c>
      <c r="AF30" s="129" t="s">
        <v>482</v>
      </c>
      <c r="AG30" s="225" t="s">
        <v>482</v>
      </c>
      <c r="AH30" s="399"/>
      <c r="AI30" s="399"/>
    </row>
    <row r="31" spans="1:35" s="21" customFormat="1" ht="12.75" customHeight="1" x14ac:dyDescent="0.2">
      <c r="A31" s="782" t="s">
        <v>74</v>
      </c>
      <c r="B31" s="360">
        <v>3</v>
      </c>
      <c r="C31" s="179">
        <v>72</v>
      </c>
      <c r="D31" s="179">
        <v>15</v>
      </c>
      <c r="E31" s="189">
        <v>22</v>
      </c>
      <c r="F31" s="179">
        <v>0</v>
      </c>
      <c r="G31" s="179">
        <v>0</v>
      </c>
      <c r="H31" s="179">
        <v>0</v>
      </c>
      <c r="I31" s="189">
        <v>0</v>
      </c>
      <c r="J31" s="188">
        <v>3</v>
      </c>
      <c r="K31" s="179">
        <v>72</v>
      </c>
      <c r="L31" s="179">
        <v>15</v>
      </c>
      <c r="M31" s="189">
        <v>22</v>
      </c>
      <c r="N31" s="179">
        <v>0</v>
      </c>
      <c r="O31" s="179">
        <v>0</v>
      </c>
      <c r="P31" s="179">
        <v>0</v>
      </c>
      <c r="Q31" s="222">
        <v>0</v>
      </c>
      <c r="R31" s="179">
        <v>0</v>
      </c>
      <c r="S31" s="179">
        <v>0</v>
      </c>
      <c r="T31" s="179">
        <v>0</v>
      </c>
      <c r="U31" s="189">
        <v>0</v>
      </c>
      <c r="V31" s="188">
        <v>0</v>
      </c>
      <c r="W31" s="179">
        <v>0</v>
      </c>
      <c r="X31" s="179">
        <v>0</v>
      </c>
      <c r="Y31" s="189">
        <v>0</v>
      </c>
      <c r="Z31" s="179">
        <v>0</v>
      </c>
      <c r="AA31" s="179">
        <v>0</v>
      </c>
      <c r="AB31" s="179">
        <v>0</v>
      </c>
      <c r="AC31" s="189">
        <v>0</v>
      </c>
      <c r="AD31" s="179">
        <v>0</v>
      </c>
      <c r="AE31" s="179">
        <v>0</v>
      </c>
      <c r="AF31" s="179">
        <v>0</v>
      </c>
      <c r="AG31" s="222">
        <v>0</v>
      </c>
      <c r="AH31" s="399"/>
      <c r="AI31" s="399"/>
    </row>
    <row r="32" spans="1:35" s="21" customFormat="1" ht="12.75" customHeight="1" x14ac:dyDescent="0.2">
      <c r="A32" s="782"/>
      <c r="B32" s="353">
        <v>1</v>
      </c>
      <c r="C32" s="339">
        <v>1</v>
      </c>
      <c r="D32" s="339">
        <v>1</v>
      </c>
      <c r="E32" s="340">
        <v>1</v>
      </c>
      <c r="F32" s="129" t="s">
        <v>482</v>
      </c>
      <c r="G32" s="129" t="s">
        <v>482</v>
      </c>
      <c r="H32" s="129" t="s">
        <v>482</v>
      </c>
      <c r="I32" s="187" t="s">
        <v>482</v>
      </c>
      <c r="J32" s="196">
        <v>1</v>
      </c>
      <c r="K32" s="129">
        <v>1</v>
      </c>
      <c r="L32" s="129">
        <v>1</v>
      </c>
      <c r="M32" s="187">
        <v>1</v>
      </c>
      <c r="N32" s="129" t="s">
        <v>482</v>
      </c>
      <c r="O32" s="129" t="s">
        <v>482</v>
      </c>
      <c r="P32" s="129" t="s">
        <v>482</v>
      </c>
      <c r="Q32" s="225" t="s">
        <v>482</v>
      </c>
      <c r="R32" s="129" t="s">
        <v>482</v>
      </c>
      <c r="S32" s="129" t="s">
        <v>482</v>
      </c>
      <c r="T32" s="129" t="s">
        <v>482</v>
      </c>
      <c r="U32" s="187" t="s">
        <v>482</v>
      </c>
      <c r="V32" s="196" t="s">
        <v>482</v>
      </c>
      <c r="W32" s="129" t="s">
        <v>482</v>
      </c>
      <c r="X32" s="129" t="s">
        <v>482</v>
      </c>
      <c r="Y32" s="187" t="s">
        <v>482</v>
      </c>
      <c r="Z32" s="129" t="s">
        <v>482</v>
      </c>
      <c r="AA32" s="129" t="s">
        <v>482</v>
      </c>
      <c r="AB32" s="129" t="s">
        <v>482</v>
      </c>
      <c r="AC32" s="187" t="s">
        <v>482</v>
      </c>
      <c r="AD32" s="129" t="s">
        <v>482</v>
      </c>
      <c r="AE32" s="129" t="s">
        <v>482</v>
      </c>
      <c r="AF32" s="129" t="s">
        <v>482</v>
      </c>
      <c r="AG32" s="225" t="s">
        <v>482</v>
      </c>
      <c r="AH32" s="399"/>
      <c r="AI32" s="399"/>
    </row>
    <row r="33" spans="1:38" s="21" customFormat="1" ht="12.75" customHeight="1" x14ac:dyDescent="0.2">
      <c r="A33" s="782" t="s">
        <v>75</v>
      </c>
      <c r="B33" s="360">
        <v>15</v>
      </c>
      <c r="C33" s="179">
        <v>648</v>
      </c>
      <c r="D33" s="179">
        <v>83</v>
      </c>
      <c r="E33" s="189">
        <v>358</v>
      </c>
      <c r="F33" s="179">
        <v>9</v>
      </c>
      <c r="G33" s="179">
        <v>264</v>
      </c>
      <c r="H33" s="179">
        <v>33</v>
      </c>
      <c r="I33" s="189">
        <v>247</v>
      </c>
      <c r="J33" s="188">
        <v>5</v>
      </c>
      <c r="K33" s="179">
        <v>376</v>
      </c>
      <c r="L33" s="179">
        <v>47</v>
      </c>
      <c r="M33" s="189">
        <v>106</v>
      </c>
      <c r="N33" s="179">
        <v>1</v>
      </c>
      <c r="O33" s="179">
        <v>8</v>
      </c>
      <c r="P33" s="179">
        <v>3</v>
      </c>
      <c r="Q33" s="222">
        <v>5</v>
      </c>
      <c r="R33" s="179">
        <v>0</v>
      </c>
      <c r="S33" s="179">
        <v>0</v>
      </c>
      <c r="T33" s="179">
        <v>0</v>
      </c>
      <c r="U33" s="189">
        <v>0</v>
      </c>
      <c r="V33" s="188">
        <v>0</v>
      </c>
      <c r="W33" s="179">
        <v>0</v>
      </c>
      <c r="X33" s="179">
        <v>0</v>
      </c>
      <c r="Y33" s="189">
        <v>0</v>
      </c>
      <c r="Z33" s="179">
        <v>0</v>
      </c>
      <c r="AA33" s="179">
        <v>0</v>
      </c>
      <c r="AB33" s="179">
        <v>0</v>
      </c>
      <c r="AC33" s="189">
        <v>0</v>
      </c>
      <c r="AD33" s="179">
        <v>0</v>
      </c>
      <c r="AE33" s="179">
        <v>0</v>
      </c>
      <c r="AF33" s="179">
        <v>0</v>
      </c>
      <c r="AG33" s="222">
        <v>0</v>
      </c>
      <c r="AH33" s="399"/>
      <c r="AI33" s="399"/>
    </row>
    <row r="34" spans="1:38" s="21" customFormat="1" ht="12.75" customHeight="1" x14ac:dyDescent="0.2">
      <c r="A34" s="782"/>
      <c r="B34" s="353">
        <v>1</v>
      </c>
      <c r="C34" s="339">
        <v>1</v>
      </c>
      <c r="D34" s="339">
        <v>1</v>
      </c>
      <c r="E34" s="340">
        <v>1</v>
      </c>
      <c r="F34" s="129">
        <v>0.6</v>
      </c>
      <c r="G34" s="129">
        <v>0.40740999999999999</v>
      </c>
      <c r="H34" s="129">
        <v>0.39759</v>
      </c>
      <c r="I34" s="187">
        <v>0.68994</v>
      </c>
      <c r="J34" s="196">
        <v>0.33333000000000002</v>
      </c>
      <c r="K34" s="129">
        <v>0.58025000000000004</v>
      </c>
      <c r="L34" s="129">
        <v>0.56627000000000005</v>
      </c>
      <c r="M34" s="187">
        <v>0.29609000000000002</v>
      </c>
      <c r="N34" s="129">
        <v>6.6669999999999993E-2</v>
      </c>
      <c r="O34" s="129">
        <v>1.235E-2</v>
      </c>
      <c r="P34" s="129">
        <v>3.6139999999999999E-2</v>
      </c>
      <c r="Q34" s="225">
        <v>1.397E-2</v>
      </c>
      <c r="R34" s="129" t="s">
        <v>482</v>
      </c>
      <c r="S34" s="129" t="s">
        <v>482</v>
      </c>
      <c r="T34" s="129" t="s">
        <v>482</v>
      </c>
      <c r="U34" s="187" t="s">
        <v>482</v>
      </c>
      <c r="V34" s="196" t="s">
        <v>482</v>
      </c>
      <c r="W34" s="129" t="s">
        <v>482</v>
      </c>
      <c r="X34" s="129" t="s">
        <v>482</v>
      </c>
      <c r="Y34" s="187" t="s">
        <v>482</v>
      </c>
      <c r="Z34" s="129" t="s">
        <v>482</v>
      </c>
      <c r="AA34" s="129" t="s">
        <v>482</v>
      </c>
      <c r="AB34" s="129" t="s">
        <v>482</v>
      </c>
      <c r="AC34" s="187" t="s">
        <v>482</v>
      </c>
      <c r="AD34" s="129" t="s">
        <v>482</v>
      </c>
      <c r="AE34" s="129" t="s">
        <v>482</v>
      </c>
      <c r="AF34" s="129" t="s">
        <v>482</v>
      </c>
      <c r="AG34" s="225" t="s">
        <v>482</v>
      </c>
      <c r="AH34" s="399"/>
      <c r="AI34" s="399"/>
    </row>
    <row r="35" spans="1:38" s="21" customFormat="1" ht="12.75" customHeight="1" x14ac:dyDescent="0.2">
      <c r="A35" s="800" t="s">
        <v>76</v>
      </c>
      <c r="B35" s="360">
        <v>1</v>
      </c>
      <c r="C35" s="179">
        <v>40</v>
      </c>
      <c r="D35" s="179">
        <v>5</v>
      </c>
      <c r="E35" s="189">
        <v>37</v>
      </c>
      <c r="F35" s="179">
        <v>1</v>
      </c>
      <c r="G35" s="179">
        <v>40</v>
      </c>
      <c r="H35" s="179">
        <v>5</v>
      </c>
      <c r="I35" s="189">
        <v>37</v>
      </c>
      <c r="J35" s="188">
        <v>0</v>
      </c>
      <c r="K35" s="179">
        <v>0</v>
      </c>
      <c r="L35" s="179">
        <v>0</v>
      </c>
      <c r="M35" s="189">
        <v>0</v>
      </c>
      <c r="N35" s="179">
        <v>0</v>
      </c>
      <c r="O35" s="179">
        <v>0</v>
      </c>
      <c r="P35" s="179">
        <v>0</v>
      </c>
      <c r="Q35" s="222">
        <v>0</v>
      </c>
      <c r="R35" s="179">
        <v>0</v>
      </c>
      <c r="S35" s="179">
        <v>0</v>
      </c>
      <c r="T35" s="179">
        <v>0</v>
      </c>
      <c r="U35" s="189">
        <v>0</v>
      </c>
      <c r="V35" s="188">
        <v>0</v>
      </c>
      <c r="W35" s="179">
        <v>0</v>
      </c>
      <c r="X35" s="179">
        <v>0</v>
      </c>
      <c r="Y35" s="189">
        <v>0</v>
      </c>
      <c r="Z35" s="179">
        <v>0</v>
      </c>
      <c r="AA35" s="179">
        <v>0</v>
      </c>
      <c r="AB35" s="179">
        <v>0</v>
      </c>
      <c r="AC35" s="189">
        <v>0</v>
      </c>
      <c r="AD35" s="179">
        <v>0</v>
      </c>
      <c r="AE35" s="179">
        <v>0</v>
      </c>
      <c r="AF35" s="179">
        <v>0</v>
      </c>
      <c r="AG35" s="222">
        <v>0</v>
      </c>
      <c r="AH35" s="399"/>
      <c r="AI35" s="399"/>
    </row>
    <row r="36" spans="1:38" s="21" customFormat="1" ht="12.75" customHeight="1" x14ac:dyDescent="0.2">
      <c r="A36" s="784"/>
      <c r="B36" s="354">
        <v>1</v>
      </c>
      <c r="C36" s="355">
        <v>1</v>
      </c>
      <c r="D36" s="342">
        <v>1</v>
      </c>
      <c r="E36" s="343">
        <v>1</v>
      </c>
      <c r="F36" s="136">
        <v>1</v>
      </c>
      <c r="G36" s="144">
        <v>1</v>
      </c>
      <c r="H36" s="136">
        <v>1</v>
      </c>
      <c r="I36" s="191">
        <v>1</v>
      </c>
      <c r="J36" s="135" t="s">
        <v>482</v>
      </c>
      <c r="K36" s="136" t="s">
        <v>482</v>
      </c>
      <c r="L36" s="136" t="s">
        <v>482</v>
      </c>
      <c r="M36" s="191" t="s">
        <v>482</v>
      </c>
      <c r="N36" s="339" t="s">
        <v>482</v>
      </c>
      <c r="O36" s="339" t="s">
        <v>482</v>
      </c>
      <c r="P36" s="339" t="s">
        <v>482</v>
      </c>
      <c r="Q36" s="356" t="s">
        <v>482</v>
      </c>
      <c r="R36" s="136" t="s">
        <v>482</v>
      </c>
      <c r="S36" s="144" t="s">
        <v>482</v>
      </c>
      <c r="T36" s="136" t="s">
        <v>482</v>
      </c>
      <c r="U36" s="191" t="s">
        <v>482</v>
      </c>
      <c r="V36" s="135" t="s">
        <v>482</v>
      </c>
      <c r="W36" s="136" t="s">
        <v>482</v>
      </c>
      <c r="X36" s="136" t="s">
        <v>482</v>
      </c>
      <c r="Y36" s="191" t="s">
        <v>482</v>
      </c>
      <c r="Z36" s="339" t="s">
        <v>482</v>
      </c>
      <c r="AA36" s="339" t="s">
        <v>482</v>
      </c>
      <c r="AB36" s="339" t="s">
        <v>482</v>
      </c>
      <c r="AC36" s="340" t="s">
        <v>482</v>
      </c>
      <c r="AD36" s="339" t="s">
        <v>482</v>
      </c>
      <c r="AE36" s="339" t="s">
        <v>482</v>
      </c>
      <c r="AF36" s="339" t="s">
        <v>482</v>
      </c>
      <c r="AG36" s="356" t="s">
        <v>482</v>
      </c>
      <c r="AH36" s="399"/>
      <c r="AI36" s="399"/>
    </row>
    <row r="37" spans="1:38" s="21" customFormat="1" ht="12.75" customHeight="1" x14ac:dyDescent="0.2">
      <c r="A37" s="1034" t="s">
        <v>85</v>
      </c>
      <c r="B37" s="357">
        <v>438</v>
      </c>
      <c r="C37" s="182">
        <v>14035</v>
      </c>
      <c r="D37" s="182">
        <v>2207</v>
      </c>
      <c r="E37" s="192">
        <v>8613</v>
      </c>
      <c r="F37" s="182">
        <v>251</v>
      </c>
      <c r="G37" s="182">
        <v>8519</v>
      </c>
      <c r="H37" s="182">
        <v>1323</v>
      </c>
      <c r="I37" s="192">
        <v>5735</v>
      </c>
      <c r="J37" s="182">
        <v>112</v>
      </c>
      <c r="K37" s="182">
        <v>3155</v>
      </c>
      <c r="L37" s="182">
        <v>508</v>
      </c>
      <c r="M37" s="192">
        <v>2030</v>
      </c>
      <c r="N37" s="182">
        <v>63</v>
      </c>
      <c r="O37" s="182">
        <v>2132</v>
      </c>
      <c r="P37" s="182">
        <v>330</v>
      </c>
      <c r="Q37" s="228">
        <v>733</v>
      </c>
      <c r="R37" s="182">
        <v>10</v>
      </c>
      <c r="S37" s="182">
        <v>213</v>
      </c>
      <c r="T37" s="182">
        <v>44</v>
      </c>
      <c r="U37" s="192">
        <v>102</v>
      </c>
      <c r="V37" s="182">
        <v>2</v>
      </c>
      <c r="W37" s="182">
        <v>16</v>
      </c>
      <c r="X37" s="182">
        <v>2</v>
      </c>
      <c r="Y37" s="192">
        <v>13</v>
      </c>
      <c r="Z37" s="182">
        <v>0</v>
      </c>
      <c r="AA37" s="182">
        <v>0</v>
      </c>
      <c r="AB37" s="182">
        <v>0</v>
      </c>
      <c r="AC37" s="192">
        <v>0</v>
      </c>
      <c r="AD37" s="182">
        <v>0</v>
      </c>
      <c r="AE37" s="182">
        <v>0</v>
      </c>
      <c r="AF37" s="182">
        <v>0</v>
      </c>
      <c r="AG37" s="228">
        <v>0</v>
      </c>
      <c r="AH37" s="399"/>
      <c r="AI37" s="399"/>
    </row>
    <row r="38" spans="1:38" ht="12.75" customHeight="1" thickBot="1" x14ac:dyDescent="0.25">
      <c r="A38" s="1035"/>
      <c r="B38" s="358">
        <v>1</v>
      </c>
      <c r="C38" s="346">
        <v>1</v>
      </c>
      <c r="D38" s="346">
        <v>1</v>
      </c>
      <c r="E38" s="347">
        <v>1</v>
      </c>
      <c r="F38" s="348">
        <v>0.57306000000000001</v>
      </c>
      <c r="G38" s="348">
        <v>0.60697999999999996</v>
      </c>
      <c r="H38" s="348">
        <v>0.59945999999999999</v>
      </c>
      <c r="I38" s="349">
        <v>0.66585000000000005</v>
      </c>
      <c r="J38" s="350">
        <v>0.25570999999999999</v>
      </c>
      <c r="K38" s="348">
        <v>0.2248</v>
      </c>
      <c r="L38" s="348">
        <v>0.23018</v>
      </c>
      <c r="M38" s="349">
        <v>0.23569000000000001</v>
      </c>
      <c r="N38" s="348">
        <v>0.14384</v>
      </c>
      <c r="O38" s="348">
        <v>0.15190999999999999</v>
      </c>
      <c r="P38" s="348">
        <v>0.14951999999999999</v>
      </c>
      <c r="Q38" s="351">
        <v>8.5099999999999995E-2</v>
      </c>
      <c r="R38" s="348">
        <v>2.283E-2</v>
      </c>
      <c r="S38" s="348">
        <v>1.5180000000000001E-2</v>
      </c>
      <c r="T38" s="348">
        <v>1.9939999999999999E-2</v>
      </c>
      <c r="U38" s="349">
        <v>1.184E-2</v>
      </c>
      <c r="V38" s="350">
        <v>4.5700000000000003E-3</v>
      </c>
      <c r="W38" s="348">
        <v>1.14E-3</v>
      </c>
      <c r="X38" s="348">
        <v>9.1E-4</v>
      </c>
      <c r="Y38" s="349">
        <v>1.5100000000000001E-3</v>
      </c>
      <c r="Z38" s="348" t="s">
        <v>482</v>
      </c>
      <c r="AA38" s="348" t="s">
        <v>482</v>
      </c>
      <c r="AB38" s="348" t="s">
        <v>482</v>
      </c>
      <c r="AC38" s="349" t="s">
        <v>482</v>
      </c>
      <c r="AD38" s="348" t="s">
        <v>482</v>
      </c>
      <c r="AE38" s="348" t="s">
        <v>482</v>
      </c>
      <c r="AF38" s="348" t="s">
        <v>482</v>
      </c>
      <c r="AG38" s="351" t="s">
        <v>482</v>
      </c>
      <c r="AH38" s="398"/>
      <c r="AL38" s="20"/>
    </row>
    <row r="39" spans="1:38" s="397" customFormat="1" x14ac:dyDescent="0.2">
      <c r="AI39" s="398"/>
      <c r="AJ39" s="398"/>
      <c r="AK39" s="398"/>
      <c r="AL39" s="398"/>
    </row>
    <row r="40" spans="1:38" s="526" customFormat="1" ht="11.25" x14ac:dyDescent="0.2">
      <c r="A40" s="526" t="str">
        <f>"Anmerkungen. Datengrundlage: Volkshochschul-Statistik "&amp;Hilfswerte!B1&amp;"; Basis: "&amp;Tabelle1!$C$36&amp;" vhs."</f>
        <v>Anmerkungen. Datengrundlage: Volkshochschul-Statistik 2024; Basis: 821 vhs.</v>
      </c>
      <c r="R40" s="526" t="str">
        <f>"Anmerkungen. Datengrundlage: Volkshochschul-Statistik "&amp;Hilfswerte!B1&amp;"; Basis: "&amp;Tabelle1!$C$36&amp;" vhs."</f>
        <v>Anmerkungen. Datengrundlage: Volkshochschul-Statistik 2024; Basis: 821 vhs.</v>
      </c>
      <c r="AI40" s="630"/>
      <c r="AJ40" s="630"/>
      <c r="AK40" s="630"/>
      <c r="AL40" s="630"/>
    </row>
    <row r="41" spans="1:38" s="397" customFormat="1" x14ac:dyDescent="0.2">
      <c r="AI41" s="398"/>
      <c r="AJ41" s="398"/>
      <c r="AK41" s="398"/>
      <c r="AL41" s="398"/>
    </row>
    <row r="42" spans="1:38" s="397" customFormat="1" x14ac:dyDescent="0.2">
      <c r="A42" s="534" t="str">
        <f>Tabelle1!$A$41</f>
        <v>Datengrundlage: Deutsches Institut für Erwachsenenbildung DIE (2025). „Basisdaten Volkshochschul-Statistik (seit 2018)“</v>
      </c>
      <c r="B42" s="536"/>
      <c r="C42" s="536"/>
      <c r="D42" s="536"/>
      <c r="E42" s="536"/>
      <c r="F42" s="536"/>
      <c r="G42" s="532"/>
      <c r="H42" s="532"/>
      <c r="I42" s="532"/>
      <c r="R42" s="534" t="str">
        <f>Tabelle1!$A$41</f>
        <v>Datengrundlage: Deutsches Institut für Erwachsenenbildung DIE (2025). „Basisdaten Volkshochschul-Statistik (seit 2018)“</v>
      </c>
      <c r="S42" s="536"/>
      <c r="T42" s="536"/>
      <c r="U42" s="536"/>
      <c r="V42" s="536"/>
      <c r="W42" s="536"/>
      <c r="X42" s="532"/>
      <c r="Y42" s="532"/>
      <c r="Z42" s="532"/>
      <c r="AI42" s="398"/>
      <c r="AJ42" s="398"/>
      <c r="AK42" s="398"/>
      <c r="AL42" s="398"/>
    </row>
    <row r="43" spans="1:38" s="397" customFormat="1" x14ac:dyDescent="0.2">
      <c r="A43" s="534" t="str">
        <f>Tabelle1!$A$42</f>
        <v xml:space="preserve">(ZA6276; Version 2.0.0) [Data set]. GESIS, Köln. </v>
      </c>
      <c r="B43" s="532"/>
      <c r="C43" s="532"/>
      <c r="D43" s="532"/>
      <c r="E43" s="762" t="s">
        <v>473</v>
      </c>
      <c r="F43" s="762"/>
      <c r="G43" s="762"/>
      <c r="H43" s="532"/>
      <c r="I43" s="532"/>
      <c r="R43" s="534" t="str">
        <f>Tabelle1!$A$42</f>
        <v xml:space="preserve">(ZA6276; Version 2.0.0) [Data set]. GESIS, Köln. </v>
      </c>
      <c r="S43" s="532"/>
      <c r="T43" s="532"/>
      <c r="U43" s="532"/>
      <c r="W43" s="532"/>
      <c r="X43" s="762" t="s">
        <v>473</v>
      </c>
      <c r="Y43" s="762"/>
      <c r="Z43" s="762"/>
      <c r="AI43" s="398"/>
      <c r="AJ43" s="398"/>
      <c r="AK43" s="398"/>
      <c r="AL43" s="398"/>
    </row>
    <row r="44" spans="1:38" s="397" customFormat="1" x14ac:dyDescent="0.2">
      <c r="A44" s="536"/>
      <c r="B44" s="536"/>
      <c r="C44" s="536"/>
      <c r="D44" s="536"/>
      <c r="E44" s="536"/>
      <c r="F44" s="536"/>
      <c r="G44" s="532"/>
      <c r="H44" s="532"/>
      <c r="I44" s="532"/>
      <c r="R44" s="536"/>
      <c r="S44" s="536"/>
      <c r="T44" s="536"/>
      <c r="U44" s="536"/>
      <c r="V44" s="536"/>
      <c r="W44" s="536"/>
      <c r="X44" s="532"/>
      <c r="Y44" s="532"/>
      <c r="Z44" s="532"/>
      <c r="AI44" s="398"/>
      <c r="AJ44" s="398"/>
      <c r="AK44" s="398"/>
      <c r="AL44" s="398"/>
    </row>
    <row r="45" spans="1:38" s="397" customFormat="1" x14ac:dyDescent="0.2">
      <c r="A45" s="666" t="str">
        <f>Tabelle1!$A$44</f>
        <v>Die Tabellen stehen unter der Lizenz CC BY-SA DEED 4.0.</v>
      </c>
      <c r="B45" s="536"/>
      <c r="C45" s="536"/>
      <c r="D45" s="536"/>
      <c r="E45" s="536"/>
      <c r="F45" s="536"/>
      <c r="G45" s="532"/>
      <c r="H45" s="532"/>
      <c r="I45" s="532"/>
      <c r="R45" s="666" t="str">
        <f>Tabelle1!$A$44</f>
        <v>Die Tabellen stehen unter der Lizenz CC BY-SA DEED 4.0.</v>
      </c>
      <c r="S45" s="536"/>
      <c r="T45" s="536"/>
      <c r="U45" s="536"/>
      <c r="V45" s="536"/>
      <c r="W45" s="536"/>
      <c r="X45" s="532"/>
      <c r="Y45" s="532"/>
      <c r="Z45" s="532"/>
      <c r="AI45" s="398"/>
      <c r="AJ45" s="398"/>
      <c r="AK45" s="398"/>
      <c r="AL45" s="398"/>
    </row>
  </sheetData>
  <mergeCells count="32">
    <mergeCell ref="X43:Z43"/>
    <mergeCell ref="A37:A38"/>
    <mergeCell ref="A29:A30"/>
    <mergeCell ref="A31:A32"/>
    <mergeCell ref="A33:A34"/>
    <mergeCell ref="E43:G43"/>
    <mergeCell ref="A21:A22"/>
    <mergeCell ref="A23:A24"/>
    <mergeCell ref="A25:A26"/>
    <mergeCell ref="A27:A28"/>
    <mergeCell ref="A35:A36"/>
    <mergeCell ref="A11:A12"/>
    <mergeCell ref="A13:A14"/>
    <mergeCell ref="A15:A16"/>
    <mergeCell ref="A17:A18"/>
    <mergeCell ref="A19:A20"/>
    <mergeCell ref="R1:AG1"/>
    <mergeCell ref="A5:A6"/>
    <mergeCell ref="A7:A8"/>
    <mergeCell ref="A9:A10"/>
    <mergeCell ref="Z3:AC3"/>
    <mergeCell ref="AD3:AG3"/>
    <mergeCell ref="A2:A4"/>
    <mergeCell ref="A1:Q1"/>
    <mergeCell ref="B2:E3"/>
    <mergeCell ref="F2:Q2"/>
    <mergeCell ref="R2:AG2"/>
    <mergeCell ref="F3:I3"/>
    <mergeCell ref="J3:M3"/>
    <mergeCell ref="N3:Q3"/>
    <mergeCell ref="R3:U3"/>
    <mergeCell ref="V3:Y3"/>
  </mergeCells>
  <conditionalFormatting sqref="A6 A8 A10 A12 A14 A16 A18 A20 A22 A24 A26 A28 A30 A32 A34 A36">
    <cfRule type="cellIs" dxfId="129" priority="8" stopIfTrue="1" operator="equal">
      <formula>1</formula>
    </cfRule>
  </conditionalFormatting>
  <conditionalFormatting sqref="A6:Q6 A8:Q8 A10:Q10 A12:Q12 A14:Q14 A16:Q16 A18:Q18 A20:Q20 A22:Q22 A24:Q24 A26:Q26 A28:Q28 A30:Q30 A32:Q32 A34:Q34 A36:Q36 A38:AG38">
    <cfRule type="cellIs" dxfId="128" priority="9" stopIfTrue="1" operator="lessThan">
      <formula>0.0005</formula>
    </cfRule>
  </conditionalFormatting>
  <conditionalFormatting sqref="A5:AG5 B7:AG7 A9:AG9 A11:AG11 A13:AG13 A15:AG15 A17:AG17 A19:AG19 A21:AG21 A23:AG23 A25:AG25 A27:AG27 A29:AG29 A31:AG31 A33:AG33 A35:AG35 A37:AG37">
    <cfRule type="cellIs" dxfId="127" priority="2" stopIfTrue="1" operator="equal">
      <formula>0</formula>
    </cfRule>
  </conditionalFormatting>
  <conditionalFormatting sqref="R6:AG6 R8:AG8 R10:AG10 R12:AG12 R14:AG14 R16:AG16 R18:AG18 R20:AG20 R22:AG22 R24:AG24 R26:AG26 R28:AG28 R30:AG30 R32:AG32 R34:AG34 R36:AG36">
    <cfRule type="cellIs" dxfId="126" priority="1" stopIfTrue="1" operator="lessThan">
      <formula>0.0005</formula>
    </cfRule>
  </conditionalFormatting>
  <conditionalFormatting sqref="AL5:IU5 AL7:IU7 AL9:IU9 AL11:IU11 AL13:IU13 AL15:IU15 AL17:IU17 AL19:IU19 AL21:IU21 AL23:IU23 AL25:IU25 AL27:IU27 AL29:IU29 AL31:IU31 AL33:IU33 AL35:IU35 AL37:IU37">
    <cfRule type="cellIs" dxfId="125" priority="12" stopIfTrue="1" operator="equal">
      <formula>0</formula>
    </cfRule>
  </conditionalFormatting>
  <conditionalFormatting sqref="AL6:IU6 AL8:IU8 AL10:IU10 AL12:IU12 AL14:IU14 AL16:IU16 AL18:IU18 AL20:IU20 AL22:IU22 AL24:IU24 AL26:IU26 AL28:IU28 AL30:IU30 AL32:IU32 AL34:IU34 AL36:IU36 AL38:IU38">
    <cfRule type="cellIs" dxfId="124" priority="11" stopIfTrue="1" operator="lessThan">
      <formula>0.0005</formula>
    </cfRule>
  </conditionalFormatting>
  <hyperlinks>
    <hyperlink ref="A45" r:id="rId1" display="Publikation und Tabellen stehen unter der Lizenz CC BY-SA DEED 4.0." xr:uid="{834815E6-91B5-4CBB-A2C1-D525CBA8C0C6}"/>
    <hyperlink ref="R45" r:id="rId2" display="Publikation und Tabellen stehen unter der Lizenz CC BY-SA DEED 4.0." xr:uid="{C3246ABE-2014-419D-A8BE-5630236188E8}"/>
    <hyperlink ref="E43" r:id="rId3" xr:uid="{D0E7389B-14F6-4703-880C-D50962C9B5EF}"/>
    <hyperlink ref="E43:G43" r:id="rId4" display="http://dx.doi.org/10.4232/1.14582 " xr:uid="{82FB21EA-E069-492F-8A65-A5AD0C4C7303}"/>
    <hyperlink ref="X43" r:id="rId5" xr:uid="{5F9BD204-E3F7-4FF3-B6D8-47CE9F584EA8}"/>
    <hyperlink ref="X43:Z43" r:id="rId6" display="http://dx.doi.org/10.4232/1.14582 " xr:uid="{C25DEB97-BEFE-4AA0-9C5E-67E3F2DBD612}"/>
  </hyperlinks>
  <pageMargins left="0.78740157480314965" right="0.78740157480314965" top="0.98425196850393704" bottom="0.98425196850393704" header="0.51181102362204722" footer="0.51181102362204722"/>
  <pageSetup paperSize="9" scale="68" fitToWidth="2" fitToHeight="2" orientation="landscape" r:id="rId7"/>
  <headerFooter scaleWithDoc="0" alignWithMargins="0"/>
  <colBreaks count="1" manualBreakCount="1">
    <brk id="17" max="1048575" man="1"/>
  </colBreaks>
  <legacyDrawingHF r:id="rId8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30CE05-D4A2-49DA-B9F5-1A57FBF7D729}">
  <dimension ref="A1:AD45"/>
  <sheetViews>
    <sheetView view="pageBreakPreview" zoomScaleNormal="100" zoomScaleSheetLayoutView="100" workbookViewId="0">
      <selection sqref="A1:M1"/>
    </sheetView>
  </sheetViews>
  <sheetFormatPr baseColWidth="10" defaultRowHeight="12.75" x14ac:dyDescent="0.2"/>
  <cols>
    <col min="1" max="1" width="16.140625" style="20" customWidth="1"/>
    <col min="2" max="13" width="9.140625" style="20" customWidth="1"/>
    <col min="14" max="14" width="16" style="20" customWidth="1"/>
    <col min="15" max="26" width="9.140625" style="20" customWidth="1"/>
    <col min="27" max="27" width="2.7109375" style="398" customWidth="1"/>
    <col min="28" max="28" width="7.5703125" style="27" customWidth="1"/>
    <col min="29" max="29" width="8" style="27" customWidth="1"/>
    <col min="30" max="16384" width="11.42578125" style="20"/>
  </cols>
  <sheetData>
    <row r="1" spans="1:30" s="19" customFormat="1" ht="37.5" customHeight="1" thickBot="1" x14ac:dyDescent="0.25">
      <c r="A1" s="1036" t="str">
        <f>"Tabelle 20: Selbstveranstaltete Ausstellungen nach Ländern und Programmbereichen " &amp;Hilfswerte!B1</f>
        <v>Tabelle 20: Selbstveranstaltete Ausstellungen nach Ländern und Programmbereichen 2024</v>
      </c>
      <c r="B1" s="1037"/>
      <c r="C1" s="1037"/>
      <c r="D1" s="1037"/>
      <c r="E1" s="1037"/>
      <c r="F1" s="1037"/>
      <c r="G1" s="1037"/>
      <c r="H1" s="1037"/>
      <c r="I1" s="1037"/>
      <c r="J1" s="1037"/>
      <c r="K1" s="1037"/>
      <c r="L1" s="1037"/>
      <c r="M1" s="1038"/>
      <c r="N1" s="1036" t="str">
        <f>"noch Tabelle 20: Selbstveranstaltete Ausstellungen nach Ländern und Programmbereichen " &amp;Hilfswerte!B1</f>
        <v>noch Tabelle 20: Selbstveranstaltete Ausstellungen nach Ländern und Programmbereichen 2024</v>
      </c>
      <c r="O1" s="1037"/>
      <c r="P1" s="1037"/>
      <c r="Q1" s="1037"/>
      <c r="R1" s="1037"/>
      <c r="S1" s="1037"/>
      <c r="T1" s="1037"/>
      <c r="U1" s="1037"/>
      <c r="V1" s="1037"/>
      <c r="W1" s="1037"/>
      <c r="X1" s="1037"/>
      <c r="Y1" s="1037"/>
      <c r="Z1" s="1038"/>
      <c r="AA1" s="545"/>
      <c r="AB1" s="34"/>
      <c r="AC1" s="34"/>
    </row>
    <row r="2" spans="1:30" s="19" customFormat="1" ht="25.5" customHeight="1" x14ac:dyDescent="0.2">
      <c r="A2" s="786" t="s">
        <v>12</v>
      </c>
      <c r="B2" s="795" t="s">
        <v>24</v>
      </c>
      <c r="C2" s="796"/>
      <c r="D2" s="865"/>
      <c r="E2" s="862" t="s">
        <v>54</v>
      </c>
      <c r="F2" s="1024"/>
      <c r="G2" s="1024"/>
      <c r="H2" s="1024"/>
      <c r="I2" s="1024"/>
      <c r="J2" s="1024"/>
      <c r="K2" s="1024"/>
      <c r="L2" s="1024"/>
      <c r="M2" s="1039"/>
      <c r="N2" s="801" t="s">
        <v>12</v>
      </c>
      <c r="O2" s="795" t="s">
        <v>54</v>
      </c>
      <c r="P2" s="796"/>
      <c r="Q2" s="796"/>
      <c r="R2" s="796"/>
      <c r="S2" s="796"/>
      <c r="T2" s="796"/>
      <c r="U2" s="796"/>
      <c r="V2" s="796"/>
      <c r="W2" s="796"/>
      <c r="X2" s="796"/>
      <c r="Y2" s="796"/>
      <c r="Z2" s="863"/>
      <c r="AA2" s="537"/>
    </row>
    <row r="3" spans="1:30" s="40" customFormat="1" ht="51" customHeight="1" x14ac:dyDescent="0.2">
      <c r="A3" s="787"/>
      <c r="B3" s="850"/>
      <c r="C3" s="861"/>
      <c r="D3" s="861"/>
      <c r="E3" s="845" t="s">
        <v>89</v>
      </c>
      <c r="F3" s="845"/>
      <c r="G3" s="845"/>
      <c r="H3" s="845" t="s">
        <v>113</v>
      </c>
      <c r="I3" s="845"/>
      <c r="J3" s="845"/>
      <c r="K3" s="845" t="s">
        <v>19</v>
      </c>
      <c r="L3" s="845"/>
      <c r="M3" s="1040"/>
      <c r="N3" s="802"/>
      <c r="O3" s="845" t="s">
        <v>20</v>
      </c>
      <c r="P3" s="845"/>
      <c r="Q3" s="845"/>
      <c r="R3" s="791" t="s">
        <v>349</v>
      </c>
      <c r="S3" s="845"/>
      <c r="T3" s="864"/>
      <c r="U3" s="845" t="s">
        <v>38</v>
      </c>
      <c r="V3" s="845"/>
      <c r="W3" s="845"/>
      <c r="X3" s="790" t="s">
        <v>39</v>
      </c>
      <c r="Y3" s="790"/>
      <c r="Z3" s="792"/>
      <c r="AA3" s="549"/>
    </row>
    <row r="4" spans="1:30" ht="25.5" customHeight="1" x14ac:dyDescent="0.2">
      <c r="A4" s="787"/>
      <c r="B4" s="633" t="s">
        <v>6</v>
      </c>
      <c r="C4" s="633" t="s">
        <v>299</v>
      </c>
      <c r="D4" s="568" t="s">
        <v>300</v>
      </c>
      <c r="E4" s="633" t="s">
        <v>6</v>
      </c>
      <c r="F4" s="633" t="s">
        <v>299</v>
      </c>
      <c r="G4" s="574" t="s">
        <v>300</v>
      </c>
      <c r="H4" s="633" t="s">
        <v>6</v>
      </c>
      <c r="I4" s="633" t="s">
        <v>299</v>
      </c>
      <c r="J4" s="574" t="s">
        <v>300</v>
      </c>
      <c r="K4" s="633" t="s">
        <v>6</v>
      </c>
      <c r="L4" s="633" t="s">
        <v>299</v>
      </c>
      <c r="M4" s="634" t="s">
        <v>300</v>
      </c>
      <c r="N4" s="802"/>
      <c r="O4" s="568" t="s">
        <v>6</v>
      </c>
      <c r="P4" s="568" t="s">
        <v>299</v>
      </c>
      <c r="Q4" s="566" t="s">
        <v>300</v>
      </c>
      <c r="R4" s="597" t="s">
        <v>6</v>
      </c>
      <c r="S4" s="568" t="s">
        <v>299</v>
      </c>
      <c r="T4" s="568" t="s">
        <v>300</v>
      </c>
      <c r="U4" s="568" t="s">
        <v>6</v>
      </c>
      <c r="V4" s="568" t="s">
        <v>299</v>
      </c>
      <c r="W4" s="566" t="s">
        <v>300</v>
      </c>
      <c r="X4" s="597" t="s">
        <v>6</v>
      </c>
      <c r="Y4" s="568" t="s">
        <v>299</v>
      </c>
      <c r="Z4" s="570" t="s">
        <v>300</v>
      </c>
      <c r="AA4" s="397"/>
      <c r="AB4" s="20"/>
      <c r="AC4" s="20"/>
      <c r="AD4" s="21"/>
    </row>
    <row r="5" spans="1:30" s="21" customFormat="1" ht="12.75" customHeight="1" x14ac:dyDescent="0.2">
      <c r="A5" s="799" t="s">
        <v>61</v>
      </c>
      <c r="B5" s="336">
        <v>349</v>
      </c>
      <c r="C5" s="335">
        <v>14526</v>
      </c>
      <c r="D5" s="335">
        <v>231353</v>
      </c>
      <c r="E5" s="336">
        <v>87</v>
      </c>
      <c r="F5" s="335">
        <v>3582</v>
      </c>
      <c r="G5" s="229">
        <v>52834</v>
      </c>
      <c r="H5" s="336">
        <v>252</v>
      </c>
      <c r="I5" s="335">
        <v>10679</v>
      </c>
      <c r="J5" s="229">
        <v>175255</v>
      </c>
      <c r="K5" s="336">
        <v>6</v>
      </c>
      <c r="L5" s="335">
        <v>261</v>
      </c>
      <c r="M5" s="337">
        <v>3035</v>
      </c>
      <c r="N5" s="799" t="s">
        <v>61</v>
      </c>
      <c r="O5" s="188">
        <v>3</v>
      </c>
      <c r="P5" s="179">
        <v>3</v>
      </c>
      <c r="Q5" s="189">
        <v>109</v>
      </c>
      <c r="R5" s="179">
        <v>1</v>
      </c>
      <c r="S5" s="179">
        <v>1</v>
      </c>
      <c r="T5" s="179">
        <v>120</v>
      </c>
      <c r="U5" s="188">
        <v>0</v>
      </c>
      <c r="V5" s="179">
        <v>0</v>
      </c>
      <c r="W5" s="189">
        <v>0</v>
      </c>
      <c r="X5" s="179">
        <v>0</v>
      </c>
      <c r="Y5" s="179">
        <v>0</v>
      </c>
      <c r="Z5" s="222">
        <v>0</v>
      </c>
      <c r="AA5" s="399"/>
    </row>
    <row r="6" spans="1:30" s="21" customFormat="1" ht="12.75" customHeight="1" x14ac:dyDescent="0.2">
      <c r="A6" s="782"/>
      <c r="B6" s="338">
        <v>1</v>
      </c>
      <c r="C6" s="339">
        <v>1</v>
      </c>
      <c r="D6" s="339">
        <v>1</v>
      </c>
      <c r="E6" s="143">
        <v>0.24928</v>
      </c>
      <c r="F6" s="144">
        <v>0.24659</v>
      </c>
      <c r="G6" s="145">
        <v>0.22836999999999999</v>
      </c>
      <c r="H6" s="143">
        <v>0.72206000000000004</v>
      </c>
      <c r="I6" s="144">
        <v>0.73516000000000004</v>
      </c>
      <c r="J6" s="145">
        <v>0.75751999999999997</v>
      </c>
      <c r="K6" s="143">
        <v>1.719E-2</v>
      </c>
      <c r="L6" s="144">
        <v>1.797E-2</v>
      </c>
      <c r="M6" s="146">
        <v>1.312E-2</v>
      </c>
      <c r="N6" s="782"/>
      <c r="O6" s="143">
        <v>8.6E-3</v>
      </c>
      <c r="P6" s="144">
        <v>2.1000000000000001E-4</v>
      </c>
      <c r="Q6" s="145">
        <v>4.6999999999999999E-4</v>
      </c>
      <c r="R6" s="144">
        <v>2.8700000000000002E-3</v>
      </c>
      <c r="S6" s="144">
        <v>6.9999999999999994E-5</v>
      </c>
      <c r="T6" s="144">
        <v>5.1999999999999995E-4</v>
      </c>
      <c r="U6" s="143" t="s">
        <v>482</v>
      </c>
      <c r="V6" s="144" t="s">
        <v>482</v>
      </c>
      <c r="W6" s="145" t="s">
        <v>482</v>
      </c>
      <c r="X6" s="144" t="s">
        <v>482</v>
      </c>
      <c r="Y6" s="144" t="s">
        <v>482</v>
      </c>
      <c r="Z6" s="146" t="s">
        <v>482</v>
      </c>
      <c r="AA6" s="399"/>
    </row>
    <row r="7" spans="1:30" s="21" customFormat="1" ht="12.75" customHeight="1" x14ac:dyDescent="0.2">
      <c r="A7" s="782" t="s">
        <v>62</v>
      </c>
      <c r="B7" s="188">
        <v>246</v>
      </c>
      <c r="C7" s="179">
        <v>3438</v>
      </c>
      <c r="D7" s="179">
        <v>63054</v>
      </c>
      <c r="E7" s="184">
        <v>52</v>
      </c>
      <c r="F7" s="197">
        <v>789</v>
      </c>
      <c r="G7" s="185">
        <v>7902</v>
      </c>
      <c r="H7" s="184">
        <v>187</v>
      </c>
      <c r="I7" s="197">
        <v>2637</v>
      </c>
      <c r="J7" s="185">
        <v>55113</v>
      </c>
      <c r="K7" s="184">
        <v>0</v>
      </c>
      <c r="L7" s="197">
        <v>0</v>
      </c>
      <c r="M7" s="242">
        <v>0</v>
      </c>
      <c r="N7" s="1041" t="s">
        <v>62</v>
      </c>
      <c r="O7" s="184">
        <v>0</v>
      </c>
      <c r="P7" s="197">
        <v>0</v>
      </c>
      <c r="Q7" s="185">
        <v>0</v>
      </c>
      <c r="R7" s="197">
        <v>7</v>
      </c>
      <c r="S7" s="197">
        <v>12</v>
      </c>
      <c r="T7" s="197">
        <v>39</v>
      </c>
      <c r="U7" s="184">
        <v>0</v>
      </c>
      <c r="V7" s="197">
        <v>0</v>
      </c>
      <c r="W7" s="185">
        <v>0</v>
      </c>
      <c r="X7" s="197">
        <v>0</v>
      </c>
      <c r="Y7" s="197">
        <v>0</v>
      </c>
      <c r="Z7" s="242">
        <v>0</v>
      </c>
      <c r="AA7" s="399"/>
    </row>
    <row r="8" spans="1:30" s="21" customFormat="1" ht="12.75" customHeight="1" x14ac:dyDescent="0.2">
      <c r="A8" s="782"/>
      <c r="B8" s="338">
        <v>1</v>
      </c>
      <c r="C8" s="339">
        <v>1</v>
      </c>
      <c r="D8" s="339">
        <v>1</v>
      </c>
      <c r="E8" s="196">
        <v>0.21138000000000001</v>
      </c>
      <c r="F8" s="129">
        <v>0.22949</v>
      </c>
      <c r="G8" s="187">
        <v>0.12531999999999999</v>
      </c>
      <c r="H8" s="196">
        <v>0.76015999999999995</v>
      </c>
      <c r="I8" s="129">
        <v>0.76702000000000004</v>
      </c>
      <c r="J8" s="187">
        <v>0.87405999999999995</v>
      </c>
      <c r="K8" s="196" t="s">
        <v>482</v>
      </c>
      <c r="L8" s="129" t="s">
        <v>482</v>
      </c>
      <c r="M8" s="225" t="s">
        <v>482</v>
      </c>
      <c r="N8" s="1041"/>
      <c r="O8" s="196" t="s">
        <v>482</v>
      </c>
      <c r="P8" s="129" t="s">
        <v>482</v>
      </c>
      <c r="Q8" s="187" t="s">
        <v>482</v>
      </c>
      <c r="R8" s="129">
        <v>2.8459999999999999E-2</v>
      </c>
      <c r="S8" s="129">
        <v>3.49E-3</v>
      </c>
      <c r="T8" s="129">
        <v>6.2E-4</v>
      </c>
      <c r="U8" s="196" t="s">
        <v>482</v>
      </c>
      <c r="V8" s="129" t="s">
        <v>482</v>
      </c>
      <c r="W8" s="187" t="s">
        <v>482</v>
      </c>
      <c r="X8" s="129" t="s">
        <v>482</v>
      </c>
      <c r="Y8" s="129" t="s">
        <v>482</v>
      </c>
      <c r="Z8" s="225" t="s">
        <v>482</v>
      </c>
      <c r="AA8" s="399"/>
    </row>
    <row r="9" spans="1:30" s="21" customFormat="1" ht="12.75" customHeight="1" x14ac:dyDescent="0.2">
      <c r="A9" s="782" t="s">
        <v>63</v>
      </c>
      <c r="B9" s="188">
        <v>20</v>
      </c>
      <c r="C9" s="179">
        <v>1293</v>
      </c>
      <c r="D9" s="179">
        <v>8208</v>
      </c>
      <c r="E9" s="184">
        <v>14</v>
      </c>
      <c r="F9" s="197">
        <v>712</v>
      </c>
      <c r="G9" s="185">
        <v>4876</v>
      </c>
      <c r="H9" s="184">
        <v>6</v>
      </c>
      <c r="I9" s="197">
        <v>581</v>
      </c>
      <c r="J9" s="185">
        <v>3332</v>
      </c>
      <c r="K9" s="184">
        <v>0</v>
      </c>
      <c r="L9" s="197">
        <v>0</v>
      </c>
      <c r="M9" s="242">
        <v>0</v>
      </c>
      <c r="N9" s="782" t="s">
        <v>63</v>
      </c>
      <c r="O9" s="184">
        <v>0</v>
      </c>
      <c r="P9" s="197">
        <v>0</v>
      </c>
      <c r="Q9" s="185">
        <v>0</v>
      </c>
      <c r="R9" s="197">
        <v>0</v>
      </c>
      <c r="S9" s="197">
        <v>0</v>
      </c>
      <c r="T9" s="197">
        <v>0</v>
      </c>
      <c r="U9" s="184">
        <v>0</v>
      </c>
      <c r="V9" s="197">
        <v>0</v>
      </c>
      <c r="W9" s="185">
        <v>0</v>
      </c>
      <c r="X9" s="197">
        <v>0</v>
      </c>
      <c r="Y9" s="197">
        <v>0</v>
      </c>
      <c r="Z9" s="242">
        <v>0</v>
      </c>
      <c r="AA9" s="399"/>
    </row>
    <row r="10" spans="1:30" s="21" customFormat="1" ht="12.75" customHeight="1" x14ac:dyDescent="0.2">
      <c r="A10" s="782"/>
      <c r="B10" s="338">
        <v>1</v>
      </c>
      <c r="C10" s="339">
        <v>1</v>
      </c>
      <c r="D10" s="339">
        <v>1</v>
      </c>
      <c r="E10" s="196">
        <v>0.7</v>
      </c>
      <c r="F10" s="129">
        <v>0.55066000000000004</v>
      </c>
      <c r="G10" s="187">
        <v>0.59404999999999997</v>
      </c>
      <c r="H10" s="196">
        <v>0.3</v>
      </c>
      <c r="I10" s="129">
        <v>0.44934000000000002</v>
      </c>
      <c r="J10" s="187">
        <v>0.40594999999999998</v>
      </c>
      <c r="K10" s="196" t="s">
        <v>482</v>
      </c>
      <c r="L10" s="129" t="s">
        <v>482</v>
      </c>
      <c r="M10" s="225" t="s">
        <v>482</v>
      </c>
      <c r="N10" s="782"/>
      <c r="O10" s="196" t="s">
        <v>482</v>
      </c>
      <c r="P10" s="129" t="s">
        <v>482</v>
      </c>
      <c r="Q10" s="187" t="s">
        <v>482</v>
      </c>
      <c r="R10" s="129" t="s">
        <v>482</v>
      </c>
      <c r="S10" s="129" t="s">
        <v>482</v>
      </c>
      <c r="T10" s="129" t="s">
        <v>482</v>
      </c>
      <c r="U10" s="196" t="s">
        <v>482</v>
      </c>
      <c r="V10" s="129" t="s">
        <v>482</v>
      </c>
      <c r="W10" s="187" t="s">
        <v>482</v>
      </c>
      <c r="X10" s="129" t="s">
        <v>482</v>
      </c>
      <c r="Y10" s="129" t="s">
        <v>482</v>
      </c>
      <c r="Z10" s="225" t="s">
        <v>482</v>
      </c>
      <c r="AA10" s="399"/>
    </row>
    <row r="11" spans="1:30" s="21" customFormat="1" ht="12.75" customHeight="1" x14ac:dyDescent="0.2">
      <c r="A11" s="782" t="s">
        <v>64</v>
      </c>
      <c r="B11" s="188">
        <v>28</v>
      </c>
      <c r="C11" s="179">
        <v>1886</v>
      </c>
      <c r="D11" s="179">
        <v>6247</v>
      </c>
      <c r="E11" s="184">
        <v>17</v>
      </c>
      <c r="F11" s="197">
        <v>1133</v>
      </c>
      <c r="G11" s="185">
        <v>3130</v>
      </c>
      <c r="H11" s="184">
        <v>8</v>
      </c>
      <c r="I11" s="197">
        <v>605</v>
      </c>
      <c r="J11" s="185">
        <v>2797</v>
      </c>
      <c r="K11" s="184">
        <v>1</v>
      </c>
      <c r="L11" s="197">
        <v>30</v>
      </c>
      <c r="M11" s="242">
        <v>125</v>
      </c>
      <c r="N11" s="782" t="s">
        <v>64</v>
      </c>
      <c r="O11" s="184">
        <v>0</v>
      </c>
      <c r="P11" s="197">
        <v>0</v>
      </c>
      <c r="Q11" s="185">
        <v>0</v>
      </c>
      <c r="R11" s="197">
        <v>0</v>
      </c>
      <c r="S11" s="197">
        <v>0</v>
      </c>
      <c r="T11" s="197">
        <v>0</v>
      </c>
      <c r="U11" s="184">
        <v>0</v>
      </c>
      <c r="V11" s="197">
        <v>0</v>
      </c>
      <c r="W11" s="185">
        <v>0</v>
      </c>
      <c r="X11" s="197">
        <v>2</v>
      </c>
      <c r="Y11" s="197">
        <v>118</v>
      </c>
      <c r="Z11" s="242">
        <v>195</v>
      </c>
      <c r="AA11" s="399"/>
    </row>
    <row r="12" spans="1:30" s="21" customFormat="1" ht="12.75" customHeight="1" x14ac:dyDescent="0.2">
      <c r="A12" s="782"/>
      <c r="B12" s="338">
        <v>1</v>
      </c>
      <c r="C12" s="339">
        <v>1</v>
      </c>
      <c r="D12" s="339">
        <v>1</v>
      </c>
      <c r="E12" s="196">
        <v>0.60714000000000001</v>
      </c>
      <c r="F12" s="129">
        <v>0.60074000000000005</v>
      </c>
      <c r="G12" s="187">
        <v>0.50104000000000004</v>
      </c>
      <c r="H12" s="196">
        <v>0.28571000000000002</v>
      </c>
      <c r="I12" s="129">
        <v>0.32078000000000001</v>
      </c>
      <c r="J12" s="187">
        <v>0.44773000000000002</v>
      </c>
      <c r="K12" s="196">
        <v>3.5709999999999999E-2</v>
      </c>
      <c r="L12" s="129">
        <v>1.5910000000000001E-2</v>
      </c>
      <c r="M12" s="225">
        <v>2.001E-2</v>
      </c>
      <c r="N12" s="782"/>
      <c r="O12" s="196" t="s">
        <v>482</v>
      </c>
      <c r="P12" s="129" t="s">
        <v>482</v>
      </c>
      <c r="Q12" s="187" t="s">
        <v>482</v>
      </c>
      <c r="R12" s="129" t="s">
        <v>482</v>
      </c>
      <c r="S12" s="129" t="s">
        <v>482</v>
      </c>
      <c r="T12" s="129" t="s">
        <v>482</v>
      </c>
      <c r="U12" s="196" t="s">
        <v>482</v>
      </c>
      <c r="V12" s="129" t="s">
        <v>482</v>
      </c>
      <c r="W12" s="187" t="s">
        <v>482</v>
      </c>
      <c r="X12" s="129">
        <v>7.1429999999999993E-2</v>
      </c>
      <c r="Y12" s="129">
        <v>6.2570000000000001E-2</v>
      </c>
      <c r="Z12" s="225">
        <v>3.1210000000000002E-2</v>
      </c>
      <c r="AA12" s="399"/>
    </row>
    <row r="13" spans="1:30" s="21" customFormat="1" ht="12.75" customHeight="1" x14ac:dyDescent="0.2">
      <c r="A13" s="782" t="s">
        <v>65</v>
      </c>
      <c r="B13" s="188">
        <v>6</v>
      </c>
      <c r="C13" s="179">
        <v>182</v>
      </c>
      <c r="D13" s="179">
        <v>2123</v>
      </c>
      <c r="E13" s="184">
        <v>1</v>
      </c>
      <c r="F13" s="197">
        <v>38</v>
      </c>
      <c r="G13" s="185">
        <v>703</v>
      </c>
      <c r="H13" s="184">
        <v>3</v>
      </c>
      <c r="I13" s="197">
        <v>98</v>
      </c>
      <c r="J13" s="185">
        <v>587</v>
      </c>
      <c r="K13" s="184">
        <v>1</v>
      </c>
      <c r="L13" s="197">
        <v>20</v>
      </c>
      <c r="M13" s="242">
        <v>397</v>
      </c>
      <c r="N13" s="782" t="s">
        <v>65</v>
      </c>
      <c r="O13" s="184">
        <v>0</v>
      </c>
      <c r="P13" s="197">
        <v>0</v>
      </c>
      <c r="Q13" s="185">
        <v>0</v>
      </c>
      <c r="R13" s="197">
        <v>0</v>
      </c>
      <c r="S13" s="197">
        <v>0</v>
      </c>
      <c r="T13" s="197">
        <v>0</v>
      </c>
      <c r="U13" s="184">
        <v>0</v>
      </c>
      <c r="V13" s="197">
        <v>0</v>
      </c>
      <c r="W13" s="185">
        <v>0</v>
      </c>
      <c r="X13" s="197">
        <v>1</v>
      </c>
      <c r="Y13" s="197">
        <v>26</v>
      </c>
      <c r="Z13" s="242">
        <v>436</v>
      </c>
      <c r="AA13" s="399"/>
    </row>
    <row r="14" spans="1:30" s="21" customFormat="1" ht="12.75" customHeight="1" x14ac:dyDescent="0.2">
      <c r="A14" s="782"/>
      <c r="B14" s="338">
        <v>1</v>
      </c>
      <c r="C14" s="339">
        <v>1</v>
      </c>
      <c r="D14" s="339">
        <v>1</v>
      </c>
      <c r="E14" s="196">
        <v>0.16667000000000001</v>
      </c>
      <c r="F14" s="129">
        <v>0.20879</v>
      </c>
      <c r="G14" s="187">
        <v>0.33113999999999999</v>
      </c>
      <c r="H14" s="196">
        <v>0.5</v>
      </c>
      <c r="I14" s="129">
        <v>0.53846000000000005</v>
      </c>
      <c r="J14" s="187">
        <v>0.27650000000000002</v>
      </c>
      <c r="K14" s="196">
        <v>0.16667000000000001</v>
      </c>
      <c r="L14" s="129">
        <v>0.10989</v>
      </c>
      <c r="M14" s="225">
        <v>0.187</v>
      </c>
      <c r="N14" s="782"/>
      <c r="O14" s="196" t="s">
        <v>482</v>
      </c>
      <c r="P14" s="129" t="s">
        <v>482</v>
      </c>
      <c r="Q14" s="187" t="s">
        <v>482</v>
      </c>
      <c r="R14" s="129" t="s">
        <v>482</v>
      </c>
      <c r="S14" s="129" t="s">
        <v>482</v>
      </c>
      <c r="T14" s="129" t="s">
        <v>482</v>
      </c>
      <c r="U14" s="196" t="s">
        <v>482</v>
      </c>
      <c r="V14" s="129" t="s">
        <v>482</v>
      </c>
      <c r="W14" s="187" t="s">
        <v>482</v>
      </c>
      <c r="X14" s="129">
        <v>0.16667000000000001</v>
      </c>
      <c r="Y14" s="129">
        <v>0.14285999999999999</v>
      </c>
      <c r="Z14" s="225">
        <v>0.20537</v>
      </c>
      <c r="AA14" s="399"/>
    </row>
    <row r="15" spans="1:30" s="21" customFormat="1" ht="12.75" customHeight="1" x14ac:dyDescent="0.2">
      <c r="A15" s="782" t="s">
        <v>66</v>
      </c>
      <c r="B15" s="188">
        <v>0</v>
      </c>
      <c r="C15" s="179">
        <v>0</v>
      </c>
      <c r="D15" s="179">
        <v>0</v>
      </c>
      <c r="E15" s="184">
        <v>0</v>
      </c>
      <c r="F15" s="197">
        <v>0</v>
      </c>
      <c r="G15" s="185">
        <v>0</v>
      </c>
      <c r="H15" s="184">
        <v>0</v>
      </c>
      <c r="I15" s="197">
        <v>0</v>
      </c>
      <c r="J15" s="185">
        <v>0</v>
      </c>
      <c r="K15" s="184">
        <v>0</v>
      </c>
      <c r="L15" s="197">
        <v>0</v>
      </c>
      <c r="M15" s="242">
        <v>0</v>
      </c>
      <c r="N15" s="782" t="s">
        <v>66</v>
      </c>
      <c r="O15" s="184">
        <v>0</v>
      </c>
      <c r="P15" s="197">
        <v>0</v>
      </c>
      <c r="Q15" s="185">
        <v>0</v>
      </c>
      <c r="R15" s="197">
        <v>0</v>
      </c>
      <c r="S15" s="197">
        <v>0</v>
      </c>
      <c r="T15" s="197">
        <v>0</v>
      </c>
      <c r="U15" s="184">
        <v>0</v>
      </c>
      <c r="V15" s="197">
        <v>0</v>
      </c>
      <c r="W15" s="185">
        <v>0</v>
      </c>
      <c r="X15" s="197">
        <v>0</v>
      </c>
      <c r="Y15" s="197">
        <v>0</v>
      </c>
      <c r="Z15" s="242">
        <v>0</v>
      </c>
      <c r="AA15" s="399"/>
    </row>
    <row r="16" spans="1:30" s="21" customFormat="1" ht="12.75" customHeight="1" x14ac:dyDescent="0.2">
      <c r="A16" s="782"/>
      <c r="B16" s="338" t="s">
        <v>482</v>
      </c>
      <c r="C16" s="339" t="s">
        <v>482</v>
      </c>
      <c r="D16" s="339" t="s">
        <v>482</v>
      </c>
      <c r="E16" s="196" t="s">
        <v>482</v>
      </c>
      <c r="F16" s="129" t="s">
        <v>482</v>
      </c>
      <c r="G16" s="187" t="s">
        <v>482</v>
      </c>
      <c r="H16" s="196" t="s">
        <v>482</v>
      </c>
      <c r="I16" s="129" t="s">
        <v>482</v>
      </c>
      <c r="J16" s="187" t="s">
        <v>482</v>
      </c>
      <c r="K16" s="196" t="s">
        <v>482</v>
      </c>
      <c r="L16" s="129" t="s">
        <v>482</v>
      </c>
      <c r="M16" s="225" t="s">
        <v>482</v>
      </c>
      <c r="N16" s="782"/>
      <c r="O16" s="196" t="s">
        <v>482</v>
      </c>
      <c r="P16" s="129" t="s">
        <v>482</v>
      </c>
      <c r="Q16" s="187" t="s">
        <v>482</v>
      </c>
      <c r="R16" s="129" t="s">
        <v>482</v>
      </c>
      <c r="S16" s="129" t="s">
        <v>482</v>
      </c>
      <c r="T16" s="129" t="s">
        <v>482</v>
      </c>
      <c r="U16" s="196" t="s">
        <v>482</v>
      </c>
      <c r="V16" s="129" t="s">
        <v>482</v>
      </c>
      <c r="W16" s="187" t="s">
        <v>482</v>
      </c>
      <c r="X16" s="129" t="s">
        <v>482</v>
      </c>
      <c r="Y16" s="129" t="s">
        <v>482</v>
      </c>
      <c r="Z16" s="225" t="s">
        <v>482</v>
      </c>
      <c r="AA16" s="399"/>
    </row>
    <row r="17" spans="1:27" s="21" customFormat="1" ht="12.75" customHeight="1" x14ac:dyDescent="0.2">
      <c r="A17" s="782" t="s">
        <v>67</v>
      </c>
      <c r="B17" s="188">
        <v>43</v>
      </c>
      <c r="C17" s="179">
        <v>1717</v>
      </c>
      <c r="D17" s="179">
        <v>26796</v>
      </c>
      <c r="E17" s="184">
        <v>19</v>
      </c>
      <c r="F17" s="197">
        <v>630</v>
      </c>
      <c r="G17" s="185">
        <v>12167</v>
      </c>
      <c r="H17" s="184">
        <v>24</v>
      </c>
      <c r="I17" s="197">
        <v>1087</v>
      </c>
      <c r="J17" s="185">
        <v>14629</v>
      </c>
      <c r="K17" s="184">
        <v>0</v>
      </c>
      <c r="L17" s="197">
        <v>0</v>
      </c>
      <c r="M17" s="242">
        <v>0</v>
      </c>
      <c r="N17" s="782" t="s">
        <v>67</v>
      </c>
      <c r="O17" s="184">
        <v>0</v>
      </c>
      <c r="P17" s="197">
        <v>0</v>
      </c>
      <c r="Q17" s="185">
        <v>0</v>
      </c>
      <c r="R17" s="197">
        <v>0</v>
      </c>
      <c r="S17" s="197">
        <v>0</v>
      </c>
      <c r="T17" s="197">
        <v>0</v>
      </c>
      <c r="U17" s="184">
        <v>0</v>
      </c>
      <c r="V17" s="197">
        <v>0</v>
      </c>
      <c r="W17" s="185">
        <v>0</v>
      </c>
      <c r="X17" s="197">
        <v>0</v>
      </c>
      <c r="Y17" s="197">
        <v>0</v>
      </c>
      <c r="Z17" s="242">
        <v>0</v>
      </c>
      <c r="AA17" s="399"/>
    </row>
    <row r="18" spans="1:27" s="21" customFormat="1" ht="12.75" customHeight="1" x14ac:dyDescent="0.2">
      <c r="A18" s="782"/>
      <c r="B18" s="338">
        <v>1</v>
      </c>
      <c r="C18" s="339">
        <v>1</v>
      </c>
      <c r="D18" s="339">
        <v>1</v>
      </c>
      <c r="E18" s="196">
        <v>0.44185999999999998</v>
      </c>
      <c r="F18" s="129">
        <v>0.36692000000000002</v>
      </c>
      <c r="G18" s="187">
        <v>0.45406000000000002</v>
      </c>
      <c r="H18" s="196">
        <v>0.55813999999999997</v>
      </c>
      <c r="I18" s="129">
        <v>0.63307999999999998</v>
      </c>
      <c r="J18" s="187">
        <v>0.54593999999999998</v>
      </c>
      <c r="K18" s="196" t="s">
        <v>482</v>
      </c>
      <c r="L18" s="129" t="s">
        <v>482</v>
      </c>
      <c r="M18" s="225" t="s">
        <v>482</v>
      </c>
      <c r="N18" s="782"/>
      <c r="O18" s="196" t="s">
        <v>482</v>
      </c>
      <c r="P18" s="129" t="s">
        <v>482</v>
      </c>
      <c r="Q18" s="187" t="s">
        <v>482</v>
      </c>
      <c r="R18" s="129" t="s">
        <v>482</v>
      </c>
      <c r="S18" s="129" t="s">
        <v>482</v>
      </c>
      <c r="T18" s="129" t="s">
        <v>482</v>
      </c>
      <c r="U18" s="196" t="s">
        <v>482</v>
      </c>
      <c r="V18" s="129" t="s">
        <v>482</v>
      </c>
      <c r="W18" s="187" t="s">
        <v>482</v>
      </c>
      <c r="X18" s="129" t="s">
        <v>482</v>
      </c>
      <c r="Y18" s="129" t="s">
        <v>482</v>
      </c>
      <c r="Z18" s="225" t="s">
        <v>482</v>
      </c>
      <c r="AA18" s="399"/>
    </row>
    <row r="19" spans="1:27" s="21" customFormat="1" ht="12.75" customHeight="1" x14ac:dyDescent="0.2">
      <c r="A19" s="782" t="s">
        <v>68</v>
      </c>
      <c r="B19" s="188">
        <v>29</v>
      </c>
      <c r="C19" s="179">
        <v>1301</v>
      </c>
      <c r="D19" s="179">
        <v>5980</v>
      </c>
      <c r="E19" s="184">
        <v>20</v>
      </c>
      <c r="F19" s="197">
        <v>777</v>
      </c>
      <c r="G19" s="185">
        <v>4492</v>
      </c>
      <c r="H19" s="184">
        <v>9</v>
      </c>
      <c r="I19" s="197">
        <v>524</v>
      </c>
      <c r="J19" s="185">
        <v>1488</v>
      </c>
      <c r="K19" s="184">
        <v>0</v>
      </c>
      <c r="L19" s="197">
        <v>0</v>
      </c>
      <c r="M19" s="242">
        <v>0</v>
      </c>
      <c r="N19" s="782" t="s">
        <v>68</v>
      </c>
      <c r="O19" s="184">
        <v>0</v>
      </c>
      <c r="P19" s="197">
        <v>0</v>
      </c>
      <c r="Q19" s="185">
        <v>0</v>
      </c>
      <c r="R19" s="197">
        <v>0</v>
      </c>
      <c r="S19" s="197">
        <v>0</v>
      </c>
      <c r="T19" s="197">
        <v>0</v>
      </c>
      <c r="U19" s="184">
        <v>0</v>
      </c>
      <c r="V19" s="197">
        <v>0</v>
      </c>
      <c r="W19" s="185">
        <v>0</v>
      </c>
      <c r="X19" s="197">
        <v>0</v>
      </c>
      <c r="Y19" s="197">
        <v>0</v>
      </c>
      <c r="Z19" s="242">
        <v>0</v>
      </c>
      <c r="AA19" s="399"/>
    </row>
    <row r="20" spans="1:27" s="21" customFormat="1" ht="12.75" customHeight="1" x14ac:dyDescent="0.2">
      <c r="A20" s="782"/>
      <c r="B20" s="338">
        <v>1</v>
      </c>
      <c r="C20" s="339">
        <v>1</v>
      </c>
      <c r="D20" s="339">
        <v>1</v>
      </c>
      <c r="E20" s="196">
        <v>0.68966000000000005</v>
      </c>
      <c r="F20" s="129">
        <v>0.59723000000000004</v>
      </c>
      <c r="G20" s="187">
        <v>0.75117</v>
      </c>
      <c r="H20" s="196">
        <v>0.31034</v>
      </c>
      <c r="I20" s="129">
        <v>0.40277000000000002</v>
      </c>
      <c r="J20" s="187">
        <v>0.24883</v>
      </c>
      <c r="K20" s="196" t="s">
        <v>482</v>
      </c>
      <c r="L20" s="129" t="s">
        <v>482</v>
      </c>
      <c r="M20" s="225" t="s">
        <v>482</v>
      </c>
      <c r="N20" s="782"/>
      <c r="O20" s="196" t="s">
        <v>482</v>
      </c>
      <c r="P20" s="129" t="s">
        <v>482</v>
      </c>
      <c r="Q20" s="187" t="s">
        <v>482</v>
      </c>
      <c r="R20" s="129" t="s">
        <v>482</v>
      </c>
      <c r="S20" s="129" t="s">
        <v>482</v>
      </c>
      <c r="T20" s="129" t="s">
        <v>482</v>
      </c>
      <c r="U20" s="196" t="s">
        <v>482</v>
      </c>
      <c r="V20" s="129" t="s">
        <v>482</v>
      </c>
      <c r="W20" s="187" t="s">
        <v>482</v>
      </c>
      <c r="X20" s="129" t="s">
        <v>482</v>
      </c>
      <c r="Y20" s="129" t="s">
        <v>482</v>
      </c>
      <c r="Z20" s="225" t="s">
        <v>482</v>
      </c>
      <c r="AA20" s="399"/>
    </row>
    <row r="21" spans="1:27" s="21" customFormat="1" ht="12.75" customHeight="1" x14ac:dyDescent="0.2">
      <c r="A21" s="782" t="s">
        <v>69</v>
      </c>
      <c r="B21" s="188">
        <v>74</v>
      </c>
      <c r="C21" s="179">
        <v>4373</v>
      </c>
      <c r="D21" s="179">
        <v>48471</v>
      </c>
      <c r="E21" s="184">
        <v>9</v>
      </c>
      <c r="F21" s="197">
        <v>390</v>
      </c>
      <c r="G21" s="185">
        <v>24274</v>
      </c>
      <c r="H21" s="184">
        <v>64</v>
      </c>
      <c r="I21" s="197">
        <v>3982</v>
      </c>
      <c r="J21" s="185">
        <v>23797</v>
      </c>
      <c r="K21" s="184">
        <v>0</v>
      </c>
      <c r="L21" s="197">
        <v>0</v>
      </c>
      <c r="M21" s="242">
        <v>0</v>
      </c>
      <c r="N21" s="782" t="s">
        <v>69</v>
      </c>
      <c r="O21" s="184">
        <v>0</v>
      </c>
      <c r="P21" s="197">
        <v>0</v>
      </c>
      <c r="Q21" s="185">
        <v>0</v>
      </c>
      <c r="R21" s="197">
        <v>1</v>
      </c>
      <c r="S21" s="197">
        <v>1</v>
      </c>
      <c r="T21" s="197">
        <v>400</v>
      </c>
      <c r="U21" s="184">
        <v>0</v>
      </c>
      <c r="V21" s="197">
        <v>0</v>
      </c>
      <c r="W21" s="185">
        <v>0</v>
      </c>
      <c r="X21" s="197">
        <v>0</v>
      </c>
      <c r="Y21" s="197">
        <v>0</v>
      </c>
      <c r="Z21" s="242">
        <v>0</v>
      </c>
      <c r="AA21" s="399"/>
    </row>
    <row r="22" spans="1:27" s="21" customFormat="1" ht="12.75" customHeight="1" x14ac:dyDescent="0.2">
      <c r="A22" s="782"/>
      <c r="B22" s="338">
        <v>1</v>
      </c>
      <c r="C22" s="339">
        <v>1</v>
      </c>
      <c r="D22" s="339">
        <v>1</v>
      </c>
      <c r="E22" s="196">
        <v>0.12162000000000001</v>
      </c>
      <c r="F22" s="129">
        <v>8.9179999999999995E-2</v>
      </c>
      <c r="G22" s="187">
        <v>0.50078999999999996</v>
      </c>
      <c r="H22" s="196">
        <v>0.86485999999999996</v>
      </c>
      <c r="I22" s="129">
        <v>0.91059000000000001</v>
      </c>
      <c r="J22" s="187">
        <v>0.49095</v>
      </c>
      <c r="K22" s="196" t="s">
        <v>482</v>
      </c>
      <c r="L22" s="129" t="s">
        <v>482</v>
      </c>
      <c r="M22" s="225" t="s">
        <v>482</v>
      </c>
      <c r="N22" s="782"/>
      <c r="O22" s="196" t="s">
        <v>482</v>
      </c>
      <c r="P22" s="129" t="s">
        <v>482</v>
      </c>
      <c r="Q22" s="187" t="s">
        <v>482</v>
      </c>
      <c r="R22" s="129">
        <v>1.3509999999999999E-2</v>
      </c>
      <c r="S22" s="129">
        <v>2.3000000000000001E-4</v>
      </c>
      <c r="T22" s="129">
        <v>8.2500000000000004E-3</v>
      </c>
      <c r="U22" s="196" t="s">
        <v>482</v>
      </c>
      <c r="V22" s="129" t="s">
        <v>482</v>
      </c>
      <c r="W22" s="187" t="s">
        <v>482</v>
      </c>
      <c r="X22" s="129" t="s">
        <v>482</v>
      </c>
      <c r="Y22" s="129" t="s">
        <v>482</v>
      </c>
      <c r="Z22" s="225" t="s">
        <v>482</v>
      </c>
      <c r="AA22" s="399"/>
    </row>
    <row r="23" spans="1:27" s="21" customFormat="1" ht="12.75" customHeight="1" x14ac:dyDescent="0.2">
      <c r="A23" s="782" t="s">
        <v>70</v>
      </c>
      <c r="B23" s="188">
        <v>198</v>
      </c>
      <c r="C23" s="179">
        <v>7186</v>
      </c>
      <c r="D23" s="179">
        <v>55371</v>
      </c>
      <c r="E23" s="184">
        <v>95</v>
      </c>
      <c r="F23" s="197">
        <v>3389</v>
      </c>
      <c r="G23" s="185">
        <v>26469</v>
      </c>
      <c r="H23" s="184">
        <v>100</v>
      </c>
      <c r="I23" s="197">
        <v>3748</v>
      </c>
      <c r="J23" s="185">
        <v>27322</v>
      </c>
      <c r="K23" s="184">
        <v>1</v>
      </c>
      <c r="L23" s="197">
        <v>12</v>
      </c>
      <c r="M23" s="242">
        <v>1508</v>
      </c>
      <c r="N23" s="782" t="s">
        <v>70</v>
      </c>
      <c r="O23" s="184">
        <v>1</v>
      </c>
      <c r="P23" s="197">
        <v>7</v>
      </c>
      <c r="Q23" s="185">
        <v>33</v>
      </c>
      <c r="R23" s="197">
        <v>0</v>
      </c>
      <c r="S23" s="197">
        <v>0</v>
      </c>
      <c r="T23" s="197">
        <v>0</v>
      </c>
      <c r="U23" s="184">
        <v>0</v>
      </c>
      <c r="V23" s="197">
        <v>0</v>
      </c>
      <c r="W23" s="185">
        <v>0</v>
      </c>
      <c r="X23" s="197">
        <v>1</v>
      </c>
      <c r="Y23" s="197">
        <v>30</v>
      </c>
      <c r="Z23" s="242">
        <v>39</v>
      </c>
      <c r="AA23" s="399"/>
    </row>
    <row r="24" spans="1:27" s="21" customFormat="1" ht="12.75" customHeight="1" x14ac:dyDescent="0.2">
      <c r="A24" s="782"/>
      <c r="B24" s="338">
        <v>1</v>
      </c>
      <c r="C24" s="339">
        <v>1</v>
      </c>
      <c r="D24" s="339">
        <v>1</v>
      </c>
      <c r="E24" s="196">
        <v>0.4798</v>
      </c>
      <c r="F24" s="129">
        <v>0.47160999999999997</v>
      </c>
      <c r="G24" s="187">
        <v>0.47803000000000001</v>
      </c>
      <c r="H24" s="196">
        <v>0.50505</v>
      </c>
      <c r="I24" s="129">
        <v>0.52156999999999998</v>
      </c>
      <c r="J24" s="187">
        <v>0.49343999999999999</v>
      </c>
      <c r="K24" s="196">
        <v>5.0499999999999998E-3</v>
      </c>
      <c r="L24" s="129">
        <v>1.67E-3</v>
      </c>
      <c r="M24" s="225">
        <v>2.7230000000000001E-2</v>
      </c>
      <c r="N24" s="782"/>
      <c r="O24" s="196">
        <v>5.0499999999999998E-3</v>
      </c>
      <c r="P24" s="129">
        <v>9.7000000000000005E-4</v>
      </c>
      <c r="Q24" s="187">
        <v>5.9999999999999995E-4</v>
      </c>
      <c r="R24" s="129" t="s">
        <v>482</v>
      </c>
      <c r="S24" s="129" t="s">
        <v>482</v>
      </c>
      <c r="T24" s="129" t="s">
        <v>482</v>
      </c>
      <c r="U24" s="196" t="s">
        <v>482</v>
      </c>
      <c r="V24" s="129" t="s">
        <v>482</v>
      </c>
      <c r="W24" s="187" t="s">
        <v>482</v>
      </c>
      <c r="X24" s="129">
        <v>5.0499999999999998E-3</v>
      </c>
      <c r="Y24" s="129">
        <v>4.1700000000000001E-3</v>
      </c>
      <c r="Z24" s="225">
        <v>6.9999999999999999E-4</v>
      </c>
      <c r="AA24" s="399"/>
    </row>
    <row r="25" spans="1:27" s="21" customFormat="1" ht="12.75" customHeight="1" x14ac:dyDescent="0.2">
      <c r="A25" s="782" t="s">
        <v>71</v>
      </c>
      <c r="B25" s="188">
        <v>33</v>
      </c>
      <c r="C25" s="179">
        <v>1137</v>
      </c>
      <c r="D25" s="179">
        <v>7617</v>
      </c>
      <c r="E25" s="184">
        <v>9</v>
      </c>
      <c r="F25" s="197">
        <v>368</v>
      </c>
      <c r="G25" s="185">
        <v>604</v>
      </c>
      <c r="H25" s="184">
        <v>21</v>
      </c>
      <c r="I25" s="197">
        <v>677</v>
      </c>
      <c r="J25" s="185">
        <v>4949</v>
      </c>
      <c r="K25" s="184">
        <v>1</v>
      </c>
      <c r="L25" s="197">
        <v>60</v>
      </c>
      <c r="M25" s="242">
        <v>54</v>
      </c>
      <c r="N25" s="782" t="s">
        <v>71</v>
      </c>
      <c r="O25" s="184">
        <v>1</v>
      </c>
      <c r="P25" s="197">
        <v>2</v>
      </c>
      <c r="Q25" s="185">
        <v>1968</v>
      </c>
      <c r="R25" s="197">
        <v>0</v>
      </c>
      <c r="S25" s="197">
        <v>0</v>
      </c>
      <c r="T25" s="197">
        <v>0</v>
      </c>
      <c r="U25" s="184">
        <v>0</v>
      </c>
      <c r="V25" s="197">
        <v>0</v>
      </c>
      <c r="W25" s="185">
        <v>0</v>
      </c>
      <c r="X25" s="197">
        <v>1</v>
      </c>
      <c r="Y25" s="197">
        <v>30</v>
      </c>
      <c r="Z25" s="242">
        <v>42</v>
      </c>
      <c r="AA25" s="399"/>
    </row>
    <row r="26" spans="1:27" s="21" customFormat="1" ht="12.75" customHeight="1" x14ac:dyDescent="0.2">
      <c r="A26" s="782"/>
      <c r="B26" s="338">
        <v>1</v>
      </c>
      <c r="C26" s="339">
        <v>1</v>
      </c>
      <c r="D26" s="339">
        <v>1</v>
      </c>
      <c r="E26" s="196">
        <v>0.27272999999999997</v>
      </c>
      <c r="F26" s="129">
        <v>0.32366</v>
      </c>
      <c r="G26" s="187">
        <v>7.9299999999999995E-2</v>
      </c>
      <c r="H26" s="196">
        <v>0.63636000000000004</v>
      </c>
      <c r="I26" s="129">
        <v>0.59543000000000001</v>
      </c>
      <c r="J26" s="187">
        <v>0.64973000000000003</v>
      </c>
      <c r="K26" s="196">
        <v>3.0300000000000001E-2</v>
      </c>
      <c r="L26" s="129">
        <v>5.2769999999999997E-2</v>
      </c>
      <c r="M26" s="225">
        <v>7.0899999999999999E-3</v>
      </c>
      <c r="N26" s="782"/>
      <c r="O26" s="196">
        <v>3.0300000000000001E-2</v>
      </c>
      <c r="P26" s="129">
        <v>1.7600000000000001E-3</v>
      </c>
      <c r="Q26" s="187">
        <v>0.25836999999999999</v>
      </c>
      <c r="R26" s="129" t="s">
        <v>482</v>
      </c>
      <c r="S26" s="129" t="s">
        <v>482</v>
      </c>
      <c r="T26" s="129" t="s">
        <v>482</v>
      </c>
      <c r="U26" s="196" t="s">
        <v>482</v>
      </c>
      <c r="V26" s="129" t="s">
        <v>482</v>
      </c>
      <c r="W26" s="187" t="s">
        <v>482</v>
      </c>
      <c r="X26" s="129">
        <v>3.0300000000000001E-2</v>
      </c>
      <c r="Y26" s="129">
        <v>2.639E-2</v>
      </c>
      <c r="Z26" s="225">
        <v>5.5100000000000001E-3</v>
      </c>
      <c r="AA26" s="399"/>
    </row>
    <row r="27" spans="1:27" s="21" customFormat="1" ht="12.75" customHeight="1" x14ac:dyDescent="0.2">
      <c r="A27" s="782" t="s">
        <v>72</v>
      </c>
      <c r="B27" s="188">
        <v>21</v>
      </c>
      <c r="C27" s="179">
        <v>681</v>
      </c>
      <c r="D27" s="179">
        <v>29760</v>
      </c>
      <c r="E27" s="184">
        <v>5</v>
      </c>
      <c r="F27" s="197">
        <v>77</v>
      </c>
      <c r="G27" s="185">
        <v>986</v>
      </c>
      <c r="H27" s="184">
        <v>14</v>
      </c>
      <c r="I27" s="197">
        <v>348</v>
      </c>
      <c r="J27" s="185">
        <v>15974</v>
      </c>
      <c r="K27" s="184">
        <v>0</v>
      </c>
      <c r="L27" s="197">
        <v>0</v>
      </c>
      <c r="M27" s="242">
        <v>0</v>
      </c>
      <c r="N27" s="782" t="s">
        <v>72</v>
      </c>
      <c r="O27" s="184">
        <v>0</v>
      </c>
      <c r="P27" s="197">
        <v>0</v>
      </c>
      <c r="Q27" s="185">
        <v>0</v>
      </c>
      <c r="R27" s="197">
        <v>0</v>
      </c>
      <c r="S27" s="197">
        <v>0</v>
      </c>
      <c r="T27" s="197">
        <v>0</v>
      </c>
      <c r="U27" s="184">
        <v>0</v>
      </c>
      <c r="V27" s="197">
        <v>0</v>
      </c>
      <c r="W27" s="185">
        <v>0</v>
      </c>
      <c r="X27" s="197">
        <v>2</v>
      </c>
      <c r="Y27" s="197">
        <v>256</v>
      </c>
      <c r="Z27" s="242">
        <v>12800</v>
      </c>
      <c r="AA27" s="399"/>
    </row>
    <row r="28" spans="1:27" s="21" customFormat="1" ht="12.75" customHeight="1" x14ac:dyDescent="0.2">
      <c r="A28" s="782"/>
      <c r="B28" s="338">
        <v>1</v>
      </c>
      <c r="C28" s="339">
        <v>1</v>
      </c>
      <c r="D28" s="339">
        <v>1</v>
      </c>
      <c r="E28" s="196">
        <v>0.23810000000000001</v>
      </c>
      <c r="F28" s="129">
        <v>0.11307</v>
      </c>
      <c r="G28" s="187">
        <v>3.313E-2</v>
      </c>
      <c r="H28" s="196">
        <v>0.66666999999999998</v>
      </c>
      <c r="I28" s="129">
        <v>0.51100999999999996</v>
      </c>
      <c r="J28" s="187">
        <v>0.53676000000000001</v>
      </c>
      <c r="K28" s="196" t="s">
        <v>482</v>
      </c>
      <c r="L28" s="129" t="s">
        <v>482</v>
      </c>
      <c r="M28" s="225" t="s">
        <v>482</v>
      </c>
      <c r="N28" s="782"/>
      <c r="O28" s="196" t="s">
        <v>482</v>
      </c>
      <c r="P28" s="129" t="s">
        <v>482</v>
      </c>
      <c r="Q28" s="187" t="s">
        <v>482</v>
      </c>
      <c r="R28" s="129" t="s">
        <v>482</v>
      </c>
      <c r="S28" s="129" t="s">
        <v>482</v>
      </c>
      <c r="T28" s="129" t="s">
        <v>482</v>
      </c>
      <c r="U28" s="196" t="s">
        <v>482</v>
      </c>
      <c r="V28" s="129" t="s">
        <v>482</v>
      </c>
      <c r="W28" s="187" t="s">
        <v>482</v>
      </c>
      <c r="X28" s="129">
        <v>9.5240000000000005E-2</v>
      </c>
      <c r="Y28" s="129">
        <v>0.37591999999999998</v>
      </c>
      <c r="Z28" s="225">
        <v>0.43010999999999999</v>
      </c>
      <c r="AA28" s="399"/>
    </row>
    <row r="29" spans="1:27" s="21" customFormat="1" ht="12.75" customHeight="1" x14ac:dyDescent="0.2">
      <c r="A29" s="782" t="s">
        <v>73</v>
      </c>
      <c r="B29" s="188">
        <v>23</v>
      </c>
      <c r="C29" s="179">
        <v>1443</v>
      </c>
      <c r="D29" s="179">
        <v>10120</v>
      </c>
      <c r="E29" s="184">
        <v>5</v>
      </c>
      <c r="F29" s="197">
        <v>147</v>
      </c>
      <c r="G29" s="185">
        <v>514</v>
      </c>
      <c r="H29" s="184">
        <v>15</v>
      </c>
      <c r="I29" s="197">
        <v>1138</v>
      </c>
      <c r="J29" s="185">
        <v>3706</v>
      </c>
      <c r="K29" s="184">
        <v>3</v>
      </c>
      <c r="L29" s="197">
        <v>158</v>
      </c>
      <c r="M29" s="242">
        <v>5900</v>
      </c>
      <c r="N29" s="782" t="s">
        <v>73</v>
      </c>
      <c r="O29" s="184">
        <v>0</v>
      </c>
      <c r="P29" s="197">
        <v>0</v>
      </c>
      <c r="Q29" s="185">
        <v>0</v>
      </c>
      <c r="R29" s="197">
        <v>0</v>
      </c>
      <c r="S29" s="197">
        <v>0</v>
      </c>
      <c r="T29" s="197">
        <v>0</v>
      </c>
      <c r="U29" s="184">
        <v>0</v>
      </c>
      <c r="V29" s="197">
        <v>0</v>
      </c>
      <c r="W29" s="185">
        <v>0</v>
      </c>
      <c r="X29" s="197">
        <v>0</v>
      </c>
      <c r="Y29" s="197">
        <v>0</v>
      </c>
      <c r="Z29" s="242">
        <v>0</v>
      </c>
      <c r="AA29" s="399"/>
    </row>
    <row r="30" spans="1:27" s="21" customFormat="1" ht="12.75" customHeight="1" x14ac:dyDescent="0.2">
      <c r="A30" s="782"/>
      <c r="B30" s="338">
        <v>1</v>
      </c>
      <c r="C30" s="339">
        <v>1</v>
      </c>
      <c r="D30" s="339">
        <v>1</v>
      </c>
      <c r="E30" s="196">
        <v>0.21739</v>
      </c>
      <c r="F30" s="129">
        <v>0.10187</v>
      </c>
      <c r="G30" s="187">
        <v>5.0790000000000002E-2</v>
      </c>
      <c r="H30" s="196">
        <v>0.65217000000000003</v>
      </c>
      <c r="I30" s="129">
        <v>0.78863000000000005</v>
      </c>
      <c r="J30" s="187">
        <v>0.36620999999999998</v>
      </c>
      <c r="K30" s="196">
        <v>0.13042999999999999</v>
      </c>
      <c r="L30" s="129">
        <v>0.10949</v>
      </c>
      <c r="M30" s="225">
        <v>0.58299999999999996</v>
      </c>
      <c r="N30" s="782"/>
      <c r="O30" s="196" t="s">
        <v>482</v>
      </c>
      <c r="P30" s="129" t="s">
        <v>482</v>
      </c>
      <c r="Q30" s="187" t="s">
        <v>482</v>
      </c>
      <c r="R30" s="129" t="s">
        <v>482</v>
      </c>
      <c r="S30" s="129" t="s">
        <v>482</v>
      </c>
      <c r="T30" s="129" t="s">
        <v>482</v>
      </c>
      <c r="U30" s="196" t="s">
        <v>482</v>
      </c>
      <c r="V30" s="129" t="s">
        <v>482</v>
      </c>
      <c r="W30" s="187" t="s">
        <v>482</v>
      </c>
      <c r="X30" s="129" t="s">
        <v>482</v>
      </c>
      <c r="Y30" s="129" t="s">
        <v>482</v>
      </c>
      <c r="Z30" s="225" t="s">
        <v>482</v>
      </c>
      <c r="AA30" s="399"/>
    </row>
    <row r="31" spans="1:27" s="21" customFormat="1" ht="12.75" customHeight="1" x14ac:dyDescent="0.2">
      <c r="A31" s="782" t="s">
        <v>74</v>
      </c>
      <c r="B31" s="188">
        <v>1</v>
      </c>
      <c r="C31" s="179">
        <v>62</v>
      </c>
      <c r="D31" s="179">
        <v>180</v>
      </c>
      <c r="E31" s="184">
        <v>1</v>
      </c>
      <c r="F31" s="197">
        <v>62</v>
      </c>
      <c r="G31" s="185">
        <v>180</v>
      </c>
      <c r="H31" s="184">
        <v>0</v>
      </c>
      <c r="I31" s="197">
        <v>0</v>
      </c>
      <c r="J31" s="185">
        <v>0</v>
      </c>
      <c r="K31" s="184">
        <v>0</v>
      </c>
      <c r="L31" s="197">
        <v>0</v>
      </c>
      <c r="M31" s="242">
        <v>0</v>
      </c>
      <c r="N31" s="782" t="s">
        <v>74</v>
      </c>
      <c r="O31" s="184">
        <v>0</v>
      </c>
      <c r="P31" s="197">
        <v>0</v>
      </c>
      <c r="Q31" s="185">
        <v>0</v>
      </c>
      <c r="R31" s="197">
        <v>0</v>
      </c>
      <c r="S31" s="197">
        <v>0</v>
      </c>
      <c r="T31" s="197">
        <v>0</v>
      </c>
      <c r="U31" s="184">
        <v>0</v>
      </c>
      <c r="V31" s="197">
        <v>0</v>
      </c>
      <c r="W31" s="185">
        <v>0</v>
      </c>
      <c r="X31" s="197">
        <v>0</v>
      </c>
      <c r="Y31" s="197">
        <v>0</v>
      </c>
      <c r="Z31" s="242">
        <v>0</v>
      </c>
      <c r="AA31" s="399"/>
    </row>
    <row r="32" spans="1:27" s="21" customFormat="1" ht="12.75" customHeight="1" x14ac:dyDescent="0.2">
      <c r="A32" s="782"/>
      <c r="B32" s="338">
        <v>1</v>
      </c>
      <c r="C32" s="339">
        <v>1</v>
      </c>
      <c r="D32" s="339">
        <v>1</v>
      </c>
      <c r="E32" s="196">
        <v>1</v>
      </c>
      <c r="F32" s="129">
        <v>1</v>
      </c>
      <c r="G32" s="187">
        <v>1</v>
      </c>
      <c r="H32" s="196" t="s">
        <v>482</v>
      </c>
      <c r="I32" s="129" t="s">
        <v>482</v>
      </c>
      <c r="J32" s="187" t="s">
        <v>482</v>
      </c>
      <c r="K32" s="196" t="s">
        <v>482</v>
      </c>
      <c r="L32" s="129" t="s">
        <v>482</v>
      </c>
      <c r="M32" s="225" t="s">
        <v>482</v>
      </c>
      <c r="N32" s="782"/>
      <c r="O32" s="196" t="s">
        <v>482</v>
      </c>
      <c r="P32" s="129" t="s">
        <v>482</v>
      </c>
      <c r="Q32" s="187" t="s">
        <v>482</v>
      </c>
      <c r="R32" s="129" t="s">
        <v>482</v>
      </c>
      <c r="S32" s="129" t="s">
        <v>482</v>
      </c>
      <c r="T32" s="129" t="s">
        <v>482</v>
      </c>
      <c r="U32" s="196" t="s">
        <v>482</v>
      </c>
      <c r="V32" s="129" t="s">
        <v>482</v>
      </c>
      <c r="W32" s="187" t="s">
        <v>482</v>
      </c>
      <c r="X32" s="129" t="s">
        <v>482</v>
      </c>
      <c r="Y32" s="129" t="s">
        <v>482</v>
      </c>
      <c r="Z32" s="225" t="s">
        <v>482</v>
      </c>
      <c r="AA32" s="399"/>
    </row>
    <row r="33" spans="1:29" s="21" customFormat="1" ht="12.75" customHeight="1" x14ac:dyDescent="0.2">
      <c r="A33" s="782" t="s">
        <v>75</v>
      </c>
      <c r="B33" s="188">
        <v>72</v>
      </c>
      <c r="C33" s="179">
        <v>2921</v>
      </c>
      <c r="D33" s="179">
        <v>31399</v>
      </c>
      <c r="E33" s="184">
        <v>31</v>
      </c>
      <c r="F33" s="197">
        <v>1134</v>
      </c>
      <c r="G33" s="185">
        <v>14612</v>
      </c>
      <c r="H33" s="184">
        <v>39</v>
      </c>
      <c r="I33" s="197">
        <v>1766</v>
      </c>
      <c r="J33" s="185">
        <v>15571</v>
      </c>
      <c r="K33" s="184">
        <v>0</v>
      </c>
      <c r="L33" s="197">
        <v>0</v>
      </c>
      <c r="M33" s="242">
        <v>0</v>
      </c>
      <c r="N33" s="782" t="s">
        <v>75</v>
      </c>
      <c r="O33" s="184">
        <v>0</v>
      </c>
      <c r="P33" s="197">
        <v>0</v>
      </c>
      <c r="Q33" s="185">
        <v>0</v>
      </c>
      <c r="R33" s="197">
        <v>0</v>
      </c>
      <c r="S33" s="197">
        <v>0</v>
      </c>
      <c r="T33" s="197">
        <v>0</v>
      </c>
      <c r="U33" s="184">
        <v>0</v>
      </c>
      <c r="V33" s="197">
        <v>0</v>
      </c>
      <c r="W33" s="185">
        <v>0</v>
      </c>
      <c r="X33" s="197">
        <v>2</v>
      </c>
      <c r="Y33" s="197">
        <v>21</v>
      </c>
      <c r="Z33" s="242">
        <v>1216</v>
      </c>
      <c r="AA33" s="399"/>
    </row>
    <row r="34" spans="1:29" s="21" customFormat="1" ht="12.75" customHeight="1" x14ac:dyDescent="0.2">
      <c r="A34" s="782"/>
      <c r="B34" s="338">
        <v>1</v>
      </c>
      <c r="C34" s="339">
        <v>1</v>
      </c>
      <c r="D34" s="339">
        <v>1</v>
      </c>
      <c r="E34" s="196">
        <v>0.43056</v>
      </c>
      <c r="F34" s="129">
        <v>0.38822000000000001</v>
      </c>
      <c r="G34" s="187">
        <v>0.46537000000000001</v>
      </c>
      <c r="H34" s="196">
        <v>0.54166999999999998</v>
      </c>
      <c r="I34" s="129">
        <v>0.60458999999999996</v>
      </c>
      <c r="J34" s="187">
        <v>0.49591000000000002</v>
      </c>
      <c r="K34" s="196" t="s">
        <v>482</v>
      </c>
      <c r="L34" s="129" t="s">
        <v>482</v>
      </c>
      <c r="M34" s="225" t="s">
        <v>482</v>
      </c>
      <c r="N34" s="782"/>
      <c r="O34" s="196" t="s">
        <v>482</v>
      </c>
      <c r="P34" s="129" t="s">
        <v>482</v>
      </c>
      <c r="Q34" s="187" t="s">
        <v>482</v>
      </c>
      <c r="R34" s="129" t="s">
        <v>482</v>
      </c>
      <c r="S34" s="129" t="s">
        <v>482</v>
      </c>
      <c r="T34" s="129" t="s">
        <v>482</v>
      </c>
      <c r="U34" s="196" t="s">
        <v>482</v>
      </c>
      <c r="V34" s="129" t="s">
        <v>482</v>
      </c>
      <c r="W34" s="187" t="s">
        <v>482</v>
      </c>
      <c r="X34" s="129">
        <v>2.7779999999999999E-2</v>
      </c>
      <c r="Y34" s="129">
        <v>7.1900000000000002E-3</v>
      </c>
      <c r="Z34" s="225">
        <v>3.8730000000000001E-2</v>
      </c>
      <c r="AA34" s="399"/>
    </row>
    <row r="35" spans="1:29" s="21" customFormat="1" ht="12.75" customHeight="1" x14ac:dyDescent="0.2">
      <c r="A35" s="800" t="s">
        <v>76</v>
      </c>
      <c r="B35" s="188">
        <v>10</v>
      </c>
      <c r="C35" s="179">
        <v>845</v>
      </c>
      <c r="D35" s="179">
        <v>3473</v>
      </c>
      <c r="E35" s="188">
        <v>6</v>
      </c>
      <c r="F35" s="179">
        <v>500</v>
      </c>
      <c r="G35" s="189">
        <v>998</v>
      </c>
      <c r="H35" s="188">
        <v>4</v>
      </c>
      <c r="I35" s="179">
        <v>345</v>
      </c>
      <c r="J35" s="189">
        <v>2475</v>
      </c>
      <c r="K35" s="188">
        <v>0</v>
      </c>
      <c r="L35" s="179">
        <v>0</v>
      </c>
      <c r="M35" s="222">
        <v>0</v>
      </c>
      <c r="N35" s="800" t="s">
        <v>76</v>
      </c>
      <c r="O35" s="188">
        <v>0</v>
      </c>
      <c r="P35" s="179">
        <v>0</v>
      </c>
      <c r="Q35" s="189">
        <v>0</v>
      </c>
      <c r="R35" s="179">
        <v>0</v>
      </c>
      <c r="S35" s="179">
        <v>0</v>
      </c>
      <c r="T35" s="179">
        <v>0</v>
      </c>
      <c r="U35" s="188">
        <v>0</v>
      </c>
      <c r="V35" s="179">
        <v>0</v>
      </c>
      <c r="W35" s="189">
        <v>0</v>
      </c>
      <c r="X35" s="179">
        <v>0</v>
      </c>
      <c r="Y35" s="179">
        <v>0</v>
      </c>
      <c r="Z35" s="222">
        <v>0</v>
      </c>
      <c r="AA35" s="399"/>
    </row>
    <row r="36" spans="1:29" s="21" customFormat="1" ht="12.75" customHeight="1" x14ac:dyDescent="0.2">
      <c r="A36" s="784"/>
      <c r="B36" s="341">
        <v>1</v>
      </c>
      <c r="C36" s="342">
        <v>1</v>
      </c>
      <c r="D36" s="342">
        <v>1</v>
      </c>
      <c r="E36" s="135">
        <v>0.6</v>
      </c>
      <c r="F36" s="136">
        <v>0.59172000000000002</v>
      </c>
      <c r="G36" s="191">
        <v>0.28736</v>
      </c>
      <c r="H36" s="135">
        <v>0.4</v>
      </c>
      <c r="I36" s="136">
        <v>0.40827999999999998</v>
      </c>
      <c r="J36" s="191">
        <v>0.71264000000000005</v>
      </c>
      <c r="K36" s="135" t="s">
        <v>482</v>
      </c>
      <c r="L36" s="136" t="s">
        <v>482</v>
      </c>
      <c r="M36" s="344" t="s">
        <v>482</v>
      </c>
      <c r="N36" s="784"/>
      <c r="O36" s="135" t="s">
        <v>482</v>
      </c>
      <c r="P36" s="136" t="s">
        <v>482</v>
      </c>
      <c r="Q36" s="191" t="s">
        <v>482</v>
      </c>
      <c r="R36" s="136" t="s">
        <v>482</v>
      </c>
      <c r="S36" s="136" t="s">
        <v>482</v>
      </c>
      <c r="T36" s="136" t="s">
        <v>482</v>
      </c>
      <c r="U36" s="135" t="s">
        <v>482</v>
      </c>
      <c r="V36" s="136" t="s">
        <v>482</v>
      </c>
      <c r="W36" s="191" t="s">
        <v>482</v>
      </c>
      <c r="X36" s="136" t="s">
        <v>482</v>
      </c>
      <c r="Y36" s="136" t="s">
        <v>482</v>
      </c>
      <c r="Z36" s="344" t="s">
        <v>482</v>
      </c>
      <c r="AA36" s="399"/>
    </row>
    <row r="37" spans="1:29" s="21" customFormat="1" ht="12.75" customHeight="1" x14ac:dyDescent="0.2">
      <c r="A37" s="833" t="s">
        <v>85</v>
      </c>
      <c r="B37" s="181">
        <v>1153</v>
      </c>
      <c r="C37" s="182">
        <v>42991</v>
      </c>
      <c r="D37" s="192">
        <v>530152</v>
      </c>
      <c r="E37" s="181">
        <v>371</v>
      </c>
      <c r="F37" s="182">
        <v>13728</v>
      </c>
      <c r="G37" s="192">
        <v>154741</v>
      </c>
      <c r="H37" s="181">
        <v>746</v>
      </c>
      <c r="I37" s="182">
        <v>28215</v>
      </c>
      <c r="J37" s="192">
        <v>346995</v>
      </c>
      <c r="K37" s="181">
        <v>13</v>
      </c>
      <c r="L37" s="182">
        <v>541</v>
      </c>
      <c r="M37" s="228">
        <v>11019</v>
      </c>
      <c r="N37" s="833" t="s">
        <v>85</v>
      </c>
      <c r="O37" s="181">
        <v>5</v>
      </c>
      <c r="P37" s="182">
        <v>12</v>
      </c>
      <c r="Q37" s="192">
        <v>2110</v>
      </c>
      <c r="R37" s="181">
        <v>9</v>
      </c>
      <c r="S37" s="182">
        <v>14</v>
      </c>
      <c r="T37" s="192">
        <v>559</v>
      </c>
      <c r="U37" s="181">
        <v>0</v>
      </c>
      <c r="V37" s="182">
        <v>0</v>
      </c>
      <c r="W37" s="182">
        <v>0</v>
      </c>
      <c r="X37" s="181">
        <v>9</v>
      </c>
      <c r="Y37" s="182">
        <v>481</v>
      </c>
      <c r="Z37" s="228">
        <v>14728</v>
      </c>
      <c r="AA37" s="399"/>
    </row>
    <row r="38" spans="1:29" ht="12.75" customHeight="1" thickBot="1" x14ac:dyDescent="0.25">
      <c r="A38" s="834"/>
      <c r="B38" s="345">
        <v>1</v>
      </c>
      <c r="C38" s="346">
        <v>1</v>
      </c>
      <c r="D38" s="347">
        <v>1</v>
      </c>
      <c r="E38" s="350">
        <v>0.32177</v>
      </c>
      <c r="F38" s="348">
        <v>0.31931999999999999</v>
      </c>
      <c r="G38" s="349">
        <v>0.29187999999999997</v>
      </c>
      <c r="H38" s="350">
        <v>0.64700999999999997</v>
      </c>
      <c r="I38" s="348">
        <v>0.65629999999999999</v>
      </c>
      <c r="J38" s="349">
        <v>0.65451999999999999</v>
      </c>
      <c r="K38" s="350">
        <v>1.1270000000000001E-2</v>
      </c>
      <c r="L38" s="348">
        <v>1.2579999999999999E-2</v>
      </c>
      <c r="M38" s="351">
        <v>2.078E-2</v>
      </c>
      <c r="N38" s="834"/>
      <c r="O38" s="350">
        <v>4.3400000000000001E-3</v>
      </c>
      <c r="P38" s="348">
        <v>2.7999999999999998E-4</v>
      </c>
      <c r="Q38" s="349">
        <v>3.98E-3</v>
      </c>
      <c r="R38" s="350">
        <v>7.8100000000000001E-3</v>
      </c>
      <c r="S38" s="348">
        <v>3.3E-4</v>
      </c>
      <c r="T38" s="349">
        <v>1.0499999999999999E-3</v>
      </c>
      <c r="U38" s="350" t="s">
        <v>482</v>
      </c>
      <c r="V38" s="348" t="s">
        <v>482</v>
      </c>
      <c r="W38" s="348" t="s">
        <v>482</v>
      </c>
      <c r="X38" s="350">
        <v>7.8100000000000001E-3</v>
      </c>
      <c r="Y38" s="348">
        <v>1.119E-2</v>
      </c>
      <c r="Z38" s="351">
        <v>2.7779999999999999E-2</v>
      </c>
    </row>
    <row r="39" spans="1:29" s="397" customFormat="1" x14ac:dyDescent="0.2">
      <c r="AA39" s="398"/>
      <c r="AB39" s="398"/>
      <c r="AC39" s="398"/>
    </row>
    <row r="40" spans="1:29" s="526" customFormat="1" ht="11.25" x14ac:dyDescent="0.2">
      <c r="A40" s="526" t="str">
        <f>"Anmerkungen. Datengrundlage: Volkshochschul-Statistik "&amp;Hilfswerte!B1&amp;"; Basis: "&amp;Tabelle1!$C$36&amp;" vhs."</f>
        <v>Anmerkungen. Datengrundlage: Volkshochschul-Statistik 2024; Basis: 821 vhs.</v>
      </c>
      <c r="N40" s="526" t="str">
        <f>"Anmerkungen. Datengrundlage: Volkshochschul-Statistik "&amp;Hilfswerte!B1&amp;"; Basis: "&amp;Tabelle1!$C$36&amp;" vhs."</f>
        <v>Anmerkungen. Datengrundlage: Volkshochschul-Statistik 2024; Basis: 821 vhs.</v>
      </c>
      <c r="AA40" s="630"/>
      <c r="AB40" s="630"/>
      <c r="AC40" s="630"/>
    </row>
    <row r="41" spans="1:29" s="397" customFormat="1" x14ac:dyDescent="0.2">
      <c r="AA41" s="398"/>
      <c r="AB41" s="398"/>
      <c r="AC41" s="398"/>
    </row>
    <row r="42" spans="1:29" s="397" customFormat="1" x14ac:dyDescent="0.2">
      <c r="A42" s="534" t="str">
        <f>Tabelle1!$A$41</f>
        <v>Datengrundlage: Deutsches Institut für Erwachsenenbildung DIE (2025). „Basisdaten Volkshochschul-Statistik (seit 2018)“</v>
      </c>
      <c r="B42" s="536"/>
      <c r="C42" s="536"/>
      <c r="D42" s="536"/>
      <c r="E42" s="536"/>
      <c r="F42" s="536"/>
      <c r="G42" s="532"/>
      <c r="H42" s="532"/>
      <c r="I42" s="532"/>
      <c r="J42" s="399"/>
      <c r="K42" s="399"/>
      <c r="L42" s="399"/>
      <c r="M42" s="399"/>
      <c r="N42" s="534" t="str">
        <f>Tabelle1!$A$41</f>
        <v>Datengrundlage: Deutsches Institut für Erwachsenenbildung DIE (2025). „Basisdaten Volkshochschul-Statistik (seit 2018)“</v>
      </c>
      <c r="O42" s="536"/>
      <c r="P42" s="536"/>
      <c r="Q42" s="536"/>
      <c r="R42" s="536"/>
      <c r="S42" s="536"/>
      <c r="T42" s="532"/>
      <c r="U42" s="532"/>
      <c r="V42" s="532"/>
      <c r="AA42" s="398"/>
      <c r="AB42" s="398"/>
      <c r="AC42" s="398"/>
    </row>
    <row r="43" spans="1:29" s="397" customFormat="1" x14ac:dyDescent="0.2">
      <c r="A43" s="534" t="str">
        <f>Tabelle1!$A$42</f>
        <v xml:space="preserve">(ZA6276; Version 2.0.0) [Data set]. GESIS, Köln. </v>
      </c>
      <c r="B43" s="532"/>
      <c r="C43" s="532"/>
      <c r="D43" s="532"/>
      <c r="E43" s="762" t="s">
        <v>473</v>
      </c>
      <c r="F43" s="762"/>
      <c r="G43" s="762"/>
      <c r="H43" s="532"/>
      <c r="I43" s="532"/>
      <c r="N43" s="534" t="str">
        <f>Tabelle1!$A$42</f>
        <v xml:space="preserve">(ZA6276; Version 2.0.0) [Data set]. GESIS, Köln. </v>
      </c>
      <c r="O43" s="532"/>
      <c r="P43" s="532"/>
      <c r="Q43" s="532"/>
      <c r="R43" s="762" t="s">
        <v>473</v>
      </c>
      <c r="S43" s="762"/>
      <c r="T43" s="762"/>
      <c r="U43" s="532"/>
      <c r="V43" s="532"/>
      <c r="AA43" s="398"/>
      <c r="AB43" s="398"/>
      <c r="AC43" s="398"/>
    </row>
    <row r="44" spans="1:29" s="397" customFormat="1" x14ac:dyDescent="0.2">
      <c r="A44" s="536"/>
      <c r="B44" s="536"/>
      <c r="C44" s="536"/>
      <c r="D44" s="536"/>
      <c r="E44" s="536"/>
      <c r="F44" s="536"/>
      <c r="G44" s="532"/>
      <c r="H44" s="532"/>
      <c r="I44" s="532"/>
      <c r="N44" s="536"/>
      <c r="O44" s="536"/>
      <c r="P44" s="536"/>
      <c r="Q44" s="536"/>
      <c r="R44" s="536"/>
      <c r="S44" s="536"/>
      <c r="T44" s="532"/>
      <c r="U44" s="532"/>
      <c r="V44" s="532"/>
      <c r="AA44" s="398"/>
      <c r="AB44" s="398"/>
      <c r="AC44" s="398"/>
    </row>
    <row r="45" spans="1:29" s="397" customFormat="1" x14ac:dyDescent="0.2">
      <c r="A45" s="666" t="str">
        <f>Tabelle1!$A$44</f>
        <v>Die Tabellen stehen unter der Lizenz CC BY-SA DEED 4.0.</v>
      </c>
      <c r="B45" s="536"/>
      <c r="C45" s="536"/>
      <c r="D45" s="536"/>
      <c r="E45" s="536"/>
      <c r="F45" s="536"/>
      <c r="G45" s="532"/>
      <c r="H45" s="532"/>
      <c r="I45" s="532"/>
      <c r="N45" s="666" t="str">
        <f>Tabelle1!$A$44</f>
        <v>Die Tabellen stehen unter der Lizenz CC BY-SA DEED 4.0.</v>
      </c>
      <c r="O45" s="536"/>
      <c r="P45" s="536"/>
      <c r="Q45" s="536"/>
      <c r="R45" s="536"/>
      <c r="S45" s="536"/>
      <c r="T45" s="532"/>
      <c r="U45" s="532"/>
      <c r="V45" s="532"/>
      <c r="AA45" s="398"/>
      <c r="AB45" s="398"/>
      <c r="AC45" s="398"/>
    </row>
  </sheetData>
  <mergeCells count="50">
    <mergeCell ref="E43:G43"/>
    <mergeCell ref="R43:T43"/>
    <mergeCell ref="A37:A38"/>
    <mergeCell ref="N37:N38"/>
    <mergeCell ref="A31:A32"/>
    <mergeCell ref="N31:N32"/>
    <mergeCell ref="A33:A34"/>
    <mergeCell ref="N33:N34"/>
    <mergeCell ref="A35:A36"/>
    <mergeCell ref="N35:N36"/>
    <mergeCell ref="A25:A26"/>
    <mergeCell ref="N25:N26"/>
    <mergeCell ref="A27:A28"/>
    <mergeCell ref="N27:N28"/>
    <mergeCell ref="A29:A30"/>
    <mergeCell ref="N29:N30"/>
    <mergeCell ref="A19:A20"/>
    <mergeCell ref="N19:N20"/>
    <mergeCell ref="A21:A22"/>
    <mergeCell ref="N21:N22"/>
    <mergeCell ref="A23:A24"/>
    <mergeCell ref="N23:N24"/>
    <mergeCell ref="A13:A14"/>
    <mergeCell ref="N13:N14"/>
    <mergeCell ref="A15:A16"/>
    <mergeCell ref="N15:N16"/>
    <mergeCell ref="A17:A18"/>
    <mergeCell ref="N17:N18"/>
    <mergeCell ref="A7:A8"/>
    <mergeCell ref="N7:N8"/>
    <mergeCell ref="A9:A10"/>
    <mergeCell ref="N9:N10"/>
    <mergeCell ref="A11:A12"/>
    <mergeCell ref="N11:N12"/>
    <mergeCell ref="A5:A6"/>
    <mergeCell ref="N5:N6"/>
    <mergeCell ref="O3:Q3"/>
    <mergeCell ref="R3:T3"/>
    <mergeCell ref="U3:W3"/>
    <mergeCell ref="A1:M1"/>
    <mergeCell ref="N1:Z1"/>
    <mergeCell ref="A2:A4"/>
    <mergeCell ref="B2:D3"/>
    <mergeCell ref="E2:M2"/>
    <mergeCell ref="N2:N4"/>
    <mergeCell ref="O2:Z2"/>
    <mergeCell ref="E3:G3"/>
    <mergeCell ref="H3:J3"/>
    <mergeCell ref="K3:M3"/>
    <mergeCell ref="X3:Z3"/>
  </mergeCells>
  <conditionalFormatting sqref="A6 A8 A10 A12 A14 A16 A18 A20 A22 A24 A26 A28 A30 A32 A34 A36">
    <cfRule type="cellIs" dxfId="123" priority="25" stopIfTrue="1" operator="equal">
      <formula>1</formula>
    </cfRule>
  </conditionalFormatting>
  <conditionalFormatting sqref="A6:D6 A8:D8 A10:D10 A12:D12 A14:D14 A16:D16 A18:D18 A20:D20 A22:D22 A24:D24 A26:D26 A28:D28 A30:D30 A32:D32 A34:D34 A36:D36">
    <cfRule type="cellIs" dxfId="122" priority="26" stopIfTrue="1" operator="lessThan">
      <formula>0.0005</formula>
    </cfRule>
  </conditionalFormatting>
  <conditionalFormatting sqref="A5:Z5">
    <cfRule type="cellIs" dxfId="121" priority="12" stopIfTrue="1" operator="equal">
      <formula>0</formula>
    </cfRule>
  </conditionalFormatting>
  <conditionalFormatting sqref="A9:Z9 A11:Z11 A13:Z13 A15:Z15 A17:Z17 A19:Z19 A21:Z21 A23:Z23 A25:Z25 A27:Z27 A29:Z29 A31:Z31 A33:Z33">
    <cfRule type="cellIs" dxfId="120" priority="3" stopIfTrue="1" operator="equal">
      <formula>0</formula>
    </cfRule>
  </conditionalFormatting>
  <conditionalFormatting sqref="A35:Z35 A37:Z37">
    <cfRule type="cellIs" dxfId="119" priority="9" stopIfTrue="1" operator="equal">
      <formula>0</formula>
    </cfRule>
  </conditionalFormatting>
  <conditionalFormatting sqref="E6:M6">
    <cfRule type="cellIs" dxfId="118" priority="18" stopIfTrue="1" operator="equal">
      <formula>0</formula>
    </cfRule>
  </conditionalFormatting>
  <conditionalFormatting sqref="E8:M8">
    <cfRule type="cellIs" dxfId="117" priority="16" stopIfTrue="1" operator="equal">
      <formula>0</formula>
    </cfRule>
  </conditionalFormatting>
  <conditionalFormatting sqref="E10:M10 E12:M12 E14:M14 E16:M16 E18:M18 E20:M20 E22:M22 E24:M24 E26:M26 E28:M28 E30:M30 E32:M32 E34:M34">
    <cfRule type="cellIs" dxfId="116" priority="4" stopIfTrue="1" operator="equal">
      <formula>0</formula>
    </cfRule>
  </conditionalFormatting>
  <conditionalFormatting sqref="E36:M36 E38:M38">
    <cfRule type="cellIs" dxfId="115" priority="13" stopIfTrue="1" operator="equal">
      <formula>0</formula>
    </cfRule>
  </conditionalFormatting>
  <conditionalFormatting sqref="N6 N8 N10 N12 N14 N16 N18 N20 N22 N24 N26 N28 N30 N32 N34 N36">
    <cfRule type="cellIs" dxfId="114" priority="22" stopIfTrue="1" operator="equal">
      <formula>1</formula>
    </cfRule>
    <cfRule type="cellIs" dxfId="113" priority="23" stopIfTrue="1" operator="lessThan">
      <formula>0.0005</formula>
    </cfRule>
  </conditionalFormatting>
  <conditionalFormatting sqref="O6:Z8">
    <cfRule type="cellIs" dxfId="112" priority="10" stopIfTrue="1" operator="equal">
      <formula>0</formula>
    </cfRule>
  </conditionalFormatting>
  <conditionalFormatting sqref="O10:Z10 O12:Z12 O14:Z14 O16:Z16 O18:Z18 O20:Z20 O22:Z22 O24:Z24 O26:Z26 O28:Z28 O30:Z30 O32:Z32 O34:Z34">
    <cfRule type="cellIs" dxfId="111" priority="1" stopIfTrue="1" operator="equal">
      <formula>0</formula>
    </cfRule>
  </conditionalFormatting>
  <conditionalFormatting sqref="O36:Z36 O38:Z38">
    <cfRule type="cellIs" dxfId="110" priority="7" stopIfTrue="1" operator="equal">
      <formula>0</formula>
    </cfRule>
  </conditionalFormatting>
  <conditionalFormatting sqref="AD4">
    <cfRule type="cellIs" dxfId="109" priority="28" stopIfTrue="1" operator="lessThan">
      <formula>0.0005</formula>
    </cfRule>
  </conditionalFormatting>
  <conditionalFormatting sqref="AD5:IV5 B7:M7 AD7:IV7 AD9:IV9 AD11:IV11 AD13:IV13 AD15:IV15 AD17:IV17 AD19:IV19 AD21:IV21 AD23:IV23 AD25:IV25 AD27:IV27 AD29:IV29 AD31:IV31 AD33:IV33 AD35:IV35 AD37:IV37">
    <cfRule type="cellIs" dxfId="108" priority="30" stopIfTrue="1" operator="equal">
      <formula>0</formula>
    </cfRule>
  </conditionalFormatting>
  <conditionalFormatting sqref="AD6:IV6 AD8:IV8 AD10:IV10 AD12:IV12 AD14:IV14 AD16:IV16 AD18:IV18 AD20:IV20 AD22:IV22 AD24:IV24 AD26:IV26 AD28:IV28 AD30:IV30 AD32:IV32 AD34:IV34 AD36:IV36 A38:D38 N38 AD38:IV38">
    <cfRule type="cellIs" dxfId="107" priority="29" stopIfTrue="1" operator="lessThan">
      <formula>0.0005</formula>
    </cfRule>
  </conditionalFormatting>
  <hyperlinks>
    <hyperlink ref="A45" r:id="rId1" display="Publikation und Tabellen stehen unter der Lizenz CC BY-SA DEED 4.0." xr:uid="{38CE41B0-0881-4AEB-B5AE-539D862A5CBF}"/>
    <hyperlink ref="N45" r:id="rId2" display="Publikation und Tabellen stehen unter der Lizenz CC BY-SA DEED 4.0." xr:uid="{A8615C6A-E3FA-4D81-B445-B10818A347A4}"/>
    <hyperlink ref="E43" r:id="rId3" xr:uid="{F5B6A202-BE0D-4053-972F-56EDFB4A389A}"/>
    <hyperlink ref="E43:G43" r:id="rId4" display="http://dx.doi.org/10.4232/1.14582 " xr:uid="{2766E3AB-DE1C-4878-A1E4-A05E7EC7B02A}"/>
    <hyperlink ref="R43" r:id="rId5" xr:uid="{ABE7CE3A-0F25-4A6E-8ECF-5816F25D7F88}"/>
    <hyperlink ref="R43:T43" r:id="rId6" display="http://dx.doi.org/10.4232/1.14582 " xr:uid="{2D44540B-D399-4DF4-BEDC-9F4355A3EA67}"/>
  </hyperlinks>
  <pageMargins left="0.78740157480314965" right="0.78740157480314965" top="0.98425196850393704" bottom="0.98425196850393704" header="0.51181102362204722" footer="0.51181102362204722"/>
  <pageSetup paperSize="9" scale="67" orientation="portrait" r:id="rId7"/>
  <headerFooter scaleWithDoc="0" alignWithMargins="0"/>
  <colBreaks count="1" manualBreakCount="1">
    <brk id="13" max="44" man="1"/>
  </colBreaks>
  <legacyDrawingHF r:id="rId8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E2C1BF-1FCD-4BF7-9CBB-FB5DCCF14DC9}">
  <dimension ref="A1:AF45"/>
  <sheetViews>
    <sheetView view="pageBreakPreview" zoomScaleNormal="100" zoomScaleSheetLayoutView="100" workbookViewId="0">
      <selection sqref="A1:P1"/>
    </sheetView>
  </sheetViews>
  <sheetFormatPr baseColWidth="10" defaultRowHeight="12.75" x14ac:dyDescent="0.2"/>
  <cols>
    <col min="1" max="1" width="8.7109375" style="20" customWidth="1"/>
    <col min="2" max="29" width="8.28515625" style="20" customWidth="1"/>
    <col min="30" max="30" width="2.7109375" style="397" customWidth="1"/>
    <col min="31" max="32" width="7.140625" style="20" customWidth="1"/>
    <col min="33" max="16384" width="11.42578125" style="20"/>
  </cols>
  <sheetData>
    <row r="1" spans="1:32" ht="59.25" customHeight="1" thickBot="1" x14ac:dyDescent="0.25">
      <c r="A1" s="785" t="str">
        <f>"Tabelle 21: Veranstaltungen für Weiterbildungspersonal (vhs-Mitarbeitende, Kursleitende, ehrenamtlich tätiges Personal), Unterrichtsstunden und Belegungen nach Ländern und Tätigkeitsbereichen " &amp;Hilfswerte!B1</f>
        <v>Tabelle 21: Veranstaltungen für Weiterbildungspersonal (vhs-Mitarbeitende, Kursleitende, ehrenamtlich tätiges Personal), Unterrichtsstunden und Belegungen nach Ländern und Tätigkeitsbereichen 2024</v>
      </c>
      <c r="B1" s="785"/>
      <c r="C1" s="785"/>
      <c r="D1" s="785"/>
      <c r="E1" s="785"/>
      <c r="F1" s="785"/>
      <c r="G1" s="785"/>
      <c r="H1" s="785"/>
      <c r="I1" s="785"/>
      <c r="J1" s="785"/>
      <c r="K1" s="785"/>
      <c r="L1" s="785"/>
      <c r="M1" s="785"/>
      <c r="N1" s="785"/>
      <c r="O1" s="785"/>
      <c r="P1" s="785"/>
      <c r="Q1" s="785" t="str">
        <f>"noch Tabelle 21: Veranstaltungen für Weiterbildungspersonal (vhs-Mitarbeitende, Kursleitende, ehrenamtlich tätiges Personal), Unterrichtsstunden und Belegungen nach Ländern und Tätigkeitsbereichen " &amp;Hilfswerte!B1</f>
        <v>noch Tabelle 21: Veranstaltungen für Weiterbildungspersonal (vhs-Mitarbeitende, Kursleitende, ehrenamtlich tätiges Personal), Unterrichtsstunden und Belegungen nach Ländern und Tätigkeitsbereichen 2024</v>
      </c>
      <c r="R1" s="785"/>
      <c r="S1" s="785"/>
      <c r="T1" s="785"/>
      <c r="U1" s="785"/>
      <c r="V1" s="785"/>
      <c r="W1" s="785"/>
      <c r="X1" s="785"/>
      <c r="Y1" s="785"/>
      <c r="Z1" s="785"/>
      <c r="AA1" s="785"/>
      <c r="AB1" s="785"/>
      <c r="AC1" s="34"/>
      <c r="AD1" s="545"/>
      <c r="AE1" s="34"/>
      <c r="AF1" s="34"/>
    </row>
    <row r="2" spans="1:32" ht="25.5" customHeight="1" x14ac:dyDescent="0.2">
      <c r="A2" s="1048" t="s">
        <v>12</v>
      </c>
      <c r="B2" s="795" t="s">
        <v>24</v>
      </c>
      <c r="C2" s="796"/>
      <c r="D2" s="865"/>
      <c r="E2" s="859" t="s">
        <v>395</v>
      </c>
      <c r="F2" s="793"/>
      <c r="G2" s="793"/>
      <c r="H2" s="793"/>
      <c r="I2" s="793"/>
      <c r="J2" s="793"/>
      <c r="K2" s="793"/>
      <c r="L2" s="793"/>
      <c r="M2" s="793"/>
      <c r="N2" s="793"/>
      <c r="O2" s="793"/>
      <c r="P2" s="794"/>
      <c r="Q2" s="859" t="s">
        <v>395</v>
      </c>
      <c r="R2" s="793"/>
      <c r="S2" s="793"/>
      <c r="T2" s="793"/>
      <c r="U2" s="793"/>
      <c r="V2" s="793"/>
      <c r="W2" s="793"/>
      <c r="X2" s="793"/>
      <c r="Y2" s="862"/>
      <c r="Z2" s="796" t="s">
        <v>394</v>
      </c>
      <c r="AA2" s="796"/>
      <c r="AB2" s="863"/>
      <c r="AC2" s="681"/>
    </row>
    <row r="3" spans="1:32" ht="54" customHeight="1" x14ac:dyDescent="0.2">
      <c r="A3" s="1049"/>
      <c r="B3" s="850"/>
      <c r="C3" s="861"/>
      <c r="D3" s="866"/>
      <c r="E3" s="845" t="s">
        <v>89</v>
      </c>
      <c r="F3" s="845"/>
      <c r="G3" s="845"/>
      <c r="H3" s="845" t="s">
        <v>113</v>
      </c>
      <c r="I3" s="845"/>
      <c r="J3" s="845"/>
      <c r="K3" s="845" t="s">
        <v>19</v>
      </c>
      <c r="L3" s="845"/>
      <c r="M3" s="845"/>
      <c r="N3" s="845" t="s">
        <v>20</v>
      </c>
      <c r="O3" s="845"/>
      <c r="P3" s="1040"/>
      <c r="Q3" s="864" t="s">
        <v>349</v>
      </c>
      <c r="R3" s="790"/>
      <c r="S3" s="791"/>
      <c r="T3" s="864" t="s">
        <v>359</v>
      </c>
      <c r="U3" s="790"/>
      <c r="V3" s="791"/>
      <c r="W3" s="864" t="s">
        <v>39</v>
      </c>
      <c r="X3" s="790"/>
      <c r="Y3" s="791"/>
      <c r="Z3" s="861"/>
      <c r="AA3" s="861"/>
      <c r="AB3" s="1051"/>
      <c r="AC3" s="397"/>
    </row>
    <row r="4" spans="1:32" ht="41.25" customHeight="1" x14ac:dyDescent="0.2">
      <c r="A4" s="1050"/>
      <c r="B4" s="633" t="s">
        <v>301</v>
      </c>
      <c r="C4" s="633" t="s">
        <v>40</v>
      </c>
      <c r="D4" s="574" t="s">
        <v>302</v>
      </c>
      <c r="E4" s="631" t="s">
        <v>301</v>
      </c>
      <c r="F4" s="633" t="s">
        <v>40</v>
      </c>
      <c r="G4" s="574" t="s">
        <v>302</v>
      </c>
      <c r="H4" s="633" t="s">
        <v>301</v>
      </c>
      <c r="I4" s="633" t="s">
        <v>40</v>
      </c>
      <c r="J4" s="574" t="s">
        <v>302</v>
      </c>
      <c r="K4" s="633" t="s">
        <v>301</v>
      </c>
      <c r="L4" s="633" t="s">
        <v>40</v>
      </c>
      <c r="M4" s="574" t="s">
        <v>302</v>
      </c>
      <c r="N4" s="633" t="s">
        <v>301</v>
      </c>
      <c r="O4" s="633" t="s">
        <v>40</v>
      </c>
      <c r="P4" s="634" t="s">
        <v>302</v>
      </c>
      <c r="Q4" s="633" t="s">
        <v>301</v>
      </c>
      <c r="R4" s="633" t="s">
        <v>40</v>
      </c>
      <c r="S4" s="574" t="s">
        <v>302</v>
      </c>
      <c r="T4" s="633" t="s">
        <v>301</v>
      </c>
      <c r="U4" s="633" t="s">
        <v>40</v>
      </c>
      <c r="V4" s="574" t="s">
        <v>302</v>
      </c>
      <c r="W4" s="633" t="s">
        <v>301</v>
      </c>
      <c r="X4" s="633" t="s">
        <v>40</v>
      </c>
      <c r="Y4" s="574" t="s">
        <v>302</v>
      </c>
      <c r="Z4" s="568" t="s">
        <v>301</v>
      </c>
      <c r="AA4" s="633" t="s">
        <v>40</v>
      </c>
      <c r="AB4" s="570" t="s">
        <v>302</v>
      </c>
      <c r="AC4" s="397"/>
    </row>
    <row r="5" spans="1:32" ht="12.75" customHeight="1" x14ac:dyDescent="0.2">
      <c r="A5" s="1047" t="s">
        <v>61</v>
      </c>
      <c r="B5" s="336">
        <v>590</v>
      </c>
      <c r="C5" s="335">
        <v>3168</v>
      </c>
      <c r="D5" s="229">
        <v>7381</v>
      </c>
      <c r="E5" s="335">
        <v>124</v>
      </c>
      <c r="F5" s="335">
        <v>763</v>
      </c>
      <c r="G5" s="229">
        <v>2232</v>
      </c>
      <c r="H5" s="336">
        <v>12</v>
      </c>
      <c r="I5" s="335">
        <v>82</v>
      </c>
      <c r="J5" s="229">
        <v>206</v>
      </c>
      <c r="K5" s="336">
        <v>37</v>
      </c>
      <c r="L5" s="335">
        <v>256</v>
      </c>
      <c r="M5" s="229">
        <v>442</v>
      </c>
      <c r="N5" s="336">
        <v>85</v>
      </c>
      <c r="O5" s="335">
        <v>377</v>
      </c>
      <c r="P5" s="337">
        <v>1018</v>
      </c>
      <c r="Q5" s="335">
        <v>210</v>
      </c>
      <c r="R5" s="335">
        <v>945</v>
      </c>
      <c r="S5" s="229">
        <v>1987</v>
      </c>
      <c r="T5" s="336">
        <v>24</v>
      </c>
      <c r="U5" s="335">
        <v>228</v>
      </c>
      <c r="V5" s="229">
        <v>196</v>
      </c>
      <c r="W5" s="336">
        <v>9</v>
      </c>
      <c r="X5" s="335">
        <v>24</v>
      </c>
      <c r="Y5" s="229">
        <v>92</v>
      </c>
      <c r="Z5" s="336">
        <v>89</v>
      </c>
      <c r="AA5" s="335">
        <v>493</v>
      </c>
      <c r="AB5" s="337">
        <v>1208</v>
      </c>
      <c r="AC5" s="397"/>
    </row>
    <row r="6" spans="1:32" ht="12.75" customHeight="1" x14ac:dyDescent="0.2">
      <c r="A6" s="1042"/>
      <c r="B6" s="338">
        <v>1</v>
      </c>
      <c r="C6" s="339">
        <v>1</v>
      </c>
      <c r="D6" s="340">
        <v>1</v>
      </c>
      <c r="E6" s="129">
        <v>0.21017</v>
      </c>
      <c r="F6" s="129">
        <v>0.24085000000000001</v>
      </c>
      <c r="G6" s="187">
        <v>0.3024</v>
      </c>
      <c r="H6" s="196">
        <v>2.034E-2</v>
      </c>
      <c r="I6" s="129">
        <v>2.588E-2</v>
      </c>
      <c r="J6" s="187">
        <v>2.7910000000000001E-2</v>
      </c>
      <c r="K6" s="196">
        <v>6.2710000000000002E-2</v>
      </c>
      <c r="L6" s="129">
        <v>8.0810000000000007E-2</v>
      </c>
      <c r="M6" s="187">
        <v>5.9880000000000003E-2</v>
      </c>
      <c r="N6" s="196">
        <v>0.14407</v>
      </c>
      <c r="O6" s="129">
        <v>0.11899999999999999</v>
      </c>
      <c r="P6" s="225">
        <v>0.13791999999999999</v>
      </c>
      <c r="Q6" s="129">
        <v>0.35593000000000002</v>
      </c>
      <c r="R6" s="129">
        <v>0.29830000000000001</v>
      </c>
      <c r="S6" s="187">
        <v>0.26919999999999999</v>
      </c>
      <c r="T6" s="196">
        <v>4.0680000000000001E-2</v>
      </c>
      <c r="U6" s="129">
        <v>7.1970000000000006E-2</v>
      </c>
      <c r="V6" s="187">
        <v>2.6550000000000001E-2</v>
      </c>
      <c r="W6" s="196">
        <v>1.525E-2</v>
      </c>
      <c r="X6" s="129">
        <v>7.5799999999999999E-3</v>
      </c>
      <c r="Y6" s="187">
        <v>1.2460000000000001E-2</v>
      </c>
      <c r="Z6" s="196">
        <v>0.15085000000000001</v>
      </c>
      <c r="AA6" s="129">
        <v>0.15562000000000001</v>
      </c>
      <c r="AB6" s="225">
        <v>0.16366</v>
      </c>
      <c r="AC6" s="397"/>
    </row>
    <row r="7" spans="1:32" ht="12.75" customHeight="1" x14ac:dyDescent="0.2">
      <c r="A7" s="1042" t="s">
        <v>62</v>
      </c>
      <c r="B7" s="188">
        <v>741</v>
      </c>
      <c r="C7" s="179">
        <v>14540</v>
      </c>
      <c r="D7" s="189">
        <v>8957</v>
      </c>
      <c r="E7" s="179">
        <v>72</v>
      </c>
      <c r="F7" s="179">
        <v>532</v>
      </c>
      <c r="G7" s="189">
        <v>1316</v>
      </c>
      <c r="H7" s="188">
        <v>82</v>
      </c>
      <c r="I7" s="179">
        <v>672</v>
      </c>
      <c r="J7" s="189">
        <v>1153</v>
      </c>
      <c r="K7" s="188">
        <v>217</v>
      </c>
      <c r="L7" s="179">
        <v>2752</v>
      </c>
      <c r="M7" s="189">
        <v>2971</v>
      </c>
      <c r="N7" s="188">
        <v>154</v>
      </c>
      <c r="O7" s="197">
        <v>3700</v>
      </c>
      <c r="P7" s="222">
        <v>1399</v>
      </c>
      <c r="Q7" s="179">
        <v>191</v>
      </c>
      <c r="R7" s="179">
        <v>3148</v>
      </c>
      <c r="S7" s="189">
        <v>1746</v>
      </c>
      <c r="T7" s="188">
        <v>7</v>
      </c>
      <c r="U7" s="179">
        <v>2414</v>
      </c>
      <c r="V7" s="189">
        <v>104</v>
      </c>
      <c r="W7" s="188">
        <v>18</v>
      </c>
      <c r="X7" s="179">
        <v>1322</v>
      </c>
      <c r="Y7" s="189">
        <v>268</v>
      </c>
      <c r="Z7" s="188">
        <v>0</v>
      </c>
      <c r="AA7" s="197">
        <v>0</v>
      </c>
      <c r="AB7" s="222">
        <v>0</v>
      </c>
      <c r="AC7" s="397"/>
    </row>
    <row r="8" spans="1:32" ht="12.75" customHeight="1" x14ac:dyDescent="0.2">
      <c r="A8" s="1042"/>
      <c r="B8" s="338">
        <v>1</v>
      </c>
      <c r="C8" s="339">
        <v>1</v>
      </c>
      <c r="D8" s="340">
        <v>1</v>
      </c>
      <c r="E8" s="129">
        <v>9.7170000000000006E-2</v>
      </c>
      <c r="F8" s="129">
        <v>3.6589999999999998E-2</v>
      </c>
      <c r="G8" s="187">
        <v>0.14692</v>
      </c>
      <c r="H8" s="196">
        <v>0.11065999999999999</v>
      </c>
      <c r="I8" s="129">
        <v>4.6219999999999997E-2</v>
      </c>
      <c r="J8" s="187">
        <v>0.12873000000000001</v>
      </c>
      <c r="K8" s="196">
        <v>0.29285</v>
      </c>
      <c r="L8" s="129">
        <v>0.18926999999999999</v>
      </c>
      <c r="M8" s="187">
        <v>0.33169999999999999</v>
      </c>
      <c r="N8" s="196">
        <v>0.20782999999999999</v>
      </c>
      <c r="O8" s="129">
        <v>0.25446999999999997</v>
      </c>
      <c r="P8" s="225">
        <v>0.15619</v>
      </c>
      <c r="Q8" s="129">
        <v>0.25775999999999999</v>
      </c>
      <c r="R8" s="129">
        <v>0.21651000000000001</v>
      </c>
      <c r="S8" s="187">
        <v>0.19492999999999999</v>
      </c>
      <c r="T8" s="196">
        <v>9.4500000000000001E-3</v>
      </c>
      <c r="U8" s="129">
        <v>0.16602</v>
      </c>
      <c r="V8" s="187">
        <v>1.1610000000000001E-2</v>
      </c>
      <c r="W8" s="196">
        <v>2.4289999999999999E-2</v>
      </c>
      <c r="X8" s="129">
        <v>9.0920000000000001E-2</v>
      </c>
      <c r="Y8" s="187">
        <v>2.9919999999999999E-2</v>
      </c>
      <c r="Z8" s="196" t="s">
        <v>482</v>
      </c>
      <c r="AA8" s="129" t="s">
        <v>482</v>
      </c>
      <c r="AB8" s="225" t="s">
        <v>482</v>
      </c>
      <c r="AC8" s="397"/>
    </row>
    <row r="9" spans="1:32" ht="12.75" customHeight="1" x14ac:dyDescent="0.2">
      <c r="A9" s="1042" t="s">
        <v>63</v>
      </c>
      <c r="B9" s="188">
        <v>78</v>
      </c>
      <c r="C9" s="179">
        <v>811</v>
      </c>
      <c r="D9" s="189">
        <v>559</v>
      </c>
      <c r="E9" s="179">
        <v>0</v>
      </c>
      <c r="F9" s="179">
        <v>0</v>
      </c>
      <c r="G9" s="189">
        <v>0</v>
      </c>
      <c r="H9" s="188">
        <v>2</v>
      </c>
      <c r="I9" s="179">
        <v>160</v>
      </c>
      <c r="J9" s="189">
        <v>35</v>
      </c>
      <c r="K9" s="188">
        <v>5</v>
      </c>
      <c r="L9" s="179">
        <v>128</v>
      </c>
      <c r="M9" s="189">
        <v>69</v>
      </c>
      <c r="N9" s="188">
        <v>21</v>
      </c>
      <c r="O9" s="179">
        <v>392</v>
      </c>
      <c r="P9" s="222">
        <v>242</v>
      </c>
      <c r="Q9" s="179">
        <v>50</v>
      </c>
      <c r="R9" s="179">
        <v>131</v>
      </c>
      <c r="S9" s="189">
        <v>213</v>
      </c>
      <c r="T9" s="188">
        <v>0</v>
      </c>
      <c r="U9" s="179">
        <v>0</v>
      </c>
      <c r="V9" s="189">
        <v>0</v>
      </c>
      <c r="W9" s="188">
        <v>0</v>
      </c>
      <c r="X9" s="179">
        <v>0</v>
      </c>
      <c r="Y9" s="189">
        <v>0</v>
      </c>
      <c r="Z9" s="188">
        <v>0</v>
      </c>
      <c r="AA9" s="179">
        <v>0</v>
      </c>
      <c r="AB9" s="222">
        <v>0</v>
      </c>
      <c r="AC9" s="397"/>
    </row>
    <row r="10" spans="1:32" ht="12.75" customHeight="1" x14ac:dyDescent="0.2">
      <c r="A10" s="1042"/>
      <c r="B10" s="338">
        <v>1</v>
      </c>
      <c r="C10" s="339">
        <v>1</v>
      </c>
      <c r="D10" s="340">
        <v>1</v>
      </c>
      <c r="E10" s="129" t="s">
        <v>482</v>
      </c>
      <c r="F10" s="129" t="s">
        <v>482</v>
      </c>
      <c r="G10" s="187" t="s">
        <v>482</v>
      </c>
      <c r="H10" s="196">
        <v>2.564E-2</v>
      </c>
      <c r="I10" s="129">
        <v>0.19728999999999999</v>
      </c>
      <c r="J10" s="187">
        <v>6.2609999999999999E-2</v>
      </c>
      <c r="K10" s="196">
        <v>6.4100000000000004E-2</v>
      </c>
      <c r="L10" s="129">
        <v>0.15783</v>
      </c>
      <c r="M10" s="187">
        <v>0.12343</v>
      </c>
      <c r="N10" s="196">
        <v>0.26923000000000002</v>
      </c>
      <c r="O10" s="129">
        <v>0.48335</v>
      </c>
      <c r="P10" s="225">
        <v>0.43292000000000003</v>
      </c>
      <c r="Q10" s="129">
        <v>0.64102999999999999</v>
      </c>
      <c r="R10" s="129">
        <v>0.16153000000000001</v>
      </c>
      <c r="S10" s="187">
        <v>0.38103999999999999</v>
      </c>
      <c r="T10" s="196" t="s">
        <v>482</v>
      </c>
      <c r="U10" s="129" t="s">
        <v>482</v>
      </c>
      <c r="V10" s="187" t="s">
        <v>482</v>
      </c>
      <c r="W10" s="196" t="s">
        <v>482</v>
      </c>
      <c r="X10" s="129" t="s">
        <v>482</v>
      </c>
      <c r="Y10" s="187" t="s">
        <v>482</v>
      </c>
      <c r="Z10" s="196" t="s">
        <v>482</v>
      </c>
      <c r="AA10" s="129" t="s">
        <v>482</v>
      </c>
      <c r="AB10" s="225" t="s">
        <v>482</v>
      </c>
      <c r="AC10" s="397"/>
    </row>
    <row r="11" spans="1:32" ht="12.75" customHeight="1" x14ac:dyDescent="0.2">
      <c r="A11" s="1042" t="s">
        <v>64</v>
      </c>
      <c r="B11" s="188">
        <v>23</v>
      </c>
      <c r="C11" s="179">
        <v>99</v>
      </c>
      <c r="D11" s="189">
        <v>182</v>
      </c>
      <c r="E11" s="179">
        <v>0</v>
      </c>
      <c r="F11" s="179">
        <v>0</v>
      </c>
      <c r="G11" s="189">
        <v>0</v>
      </c>
      <c r="H11" s="188">
        <v>0</v>
      </c>
      <c r="I11" s="179">
        <v>0</v>
      </c>
      <c r="J11" s="189">
        <v>0</v>
      </c>
      <c r="K11" s="188">
        <v>0</v>
      </c>
      <c r="L11" s="179">
        <v>0</v>
      </c>
      <c r="M11" s="189">
        <v>0</v>
      </c>
      <c r="N11" s="188">
        <v>0</v>
      </c>
      <c r="O11" s="179">
        <v>0</v>
      </c>
      <c r="P11" s="222">
        <v>0</v>
      </c>
      <c r="Q11" s="179">
        <v>11</v>
      </c>
      <c r="R11" s="179">
        <v>51</v>
      </c>
      <c r="S11" s="189">
        <v>76</v>
      </c>
      <c r="T11" s="188">
        <v>0</v>
      </c>
      <c r="U11" s="179">
        <v>0</v>
      </c>
      <c r="V11" s="189">
        <v>0</v>
      </c>
      <c r="W11" s="188">
        <v>12</v>
      </c>
      <c r="X11" s="179">
        <v>48</v>
      </c>
      <c r="Y11" s="189">
        <v>106</v>
      </c>
      <c r="Z11" s="188">
        <v>0</v>
      </c>
      <c r="AA11" s="179">
        <v>0</v>
      </c>
      <c r="AB11" s="222">
        <v>0</v>
      </c>
      <c r="AC11" s="397"/>
    </row>
    <row r="12" spans="1:32" ht="12.75" customHeight="1" x14ac:dyDescent="0.2">
      <c r="A12" s="1042"/>
      <c r="B12" s="338">
        <v>1</v>
      </c>
      <c r="C12" s="339">
        <v>1</v>
      </c>
      <c r="D12" s="340">
        <v>1</v>
      </c>
      <c r="E12" s="129" t="s">
        <v>482</v>
      </c>
      <c r="F12" s="129" t="s">
        <v>482</v>
      </c>
      <c r="G12" s="187" t="s">
        <v>482</v>
      </c>
      <c r="H12" s="196" t="s">
        <v>482</v>
      </c>
      <c r="I12" s="129" t="s">
        <v>482</v>
      </c>
      <c r="J12" s="187" t="s">
        <v>482</v>
      </c>
      <c r="K12" s="196" t="s">
        <v>482</v>
      </c>
      <c r="L12" s="129" t="s">
        <v>482</v>
      </c>
      <c r="M12" s="187" t="s">
        <v>482</v>
      </c>
      <c r="N12" s="196" t="s">
        <v>482</v>
      </c>
      <c r="O12" s="129" t="s">
        <v>482</v>
      </c>
      <c r="P12" s="225" t="s">
        <v>482</v>
      </c>
      <c r="Q12" s="129">
        <v>0.47826000000000002</v>
      </c>
      <c r="R12" s="129">
        <v>0.51515</v>
      </c>
      <c r="S12" s="187">
        <v>0.41758000000000001</v>
      </c>
      <c r="T12" s="196" t="s">
        <v>482</v>
      </c>
      <c r="U12" s="129" t="s">
        <v>482</v>
      </c>
      <c r="V12" s="187" t="s">
        <v>482</v>
      </c>
      <c r="W12" s="196">
        <v>0.52173999999999998</v>
      </c>
      <c r="X12" s="129">
        <v>0.48485</v>
      </c>
      <c r="Y12" s="187">
        <v>0.58242000000000005</v>
      </c>
      <c r="Z12" s="196" t="s">
        <v>482</v>
      </c>
      <c r="AA12" s="129" t="s">
        <v>482</v>
      </c>
      <c r="AB12" s="225" t="s">
        <v>482</v>
      </c>
      <c r="AC12" s="397"/>
    </row>
    <row r="13" spans="1:32" ht="12.75" customHeight="1" x14ac:dyDescent="0.2">
      <c r="A13" s="1042" t="s">
        <v>65</v>
      </c>
      <c r="B13" s="188">
        <v>0</v>
      </c>
      <c r="C13" s="179">
        <v>0</v>
      </c>
      <c r="D13" s="189">
        <v>0</v>
      </c>
      <c r="E13" s="179">
        <v>0</v>
      </c>
      <c r="F13" s="179">
        <v>0</v>
      </c>
      <c r="G13" s="189">
        <v>0</v>
      </c>
      <c r="H13" s="188">
        <v>0</v>
      </c>
      <c r="I13" s="179">
        <v>0</v>
      </c>
      <c r="J13" s="189">
        <v>0</v>
      </c>
      <c r="K13" s="188">
        <v>0</v>
      </c>
      <c r="L13" s="179">
        <v>0</v>
      </c>
      <c r="M13" s="189">
        <v>0</v>
      </c>
      <c r="N13" s="188">
        <v>0</v>
      </c>
      <c r="O13" s="179">
        <v>0</v>
      </c>
      <c r="P13" s="222">
        <v>0</v>
      </c>
      <c r="Q13" s="179">
        <v>0</v>
      </c>
      <c r="R13" s="179">
        <v>0</v>
      </c>
      <c r="S13" s="189">
        <v>0</v>
      </c>
      <c r="T13" s="188">
        <v>0</v>
      </c>
      <c r="U13" s="179">
        <v>0</v>
      </c>
      <c r="V13" s="189">
        <v>0</v>
      </c>
      <c r="W13" s="188">
        <v>0</v>
      </c>
      <c r="X13" s="179">
        <v>0</v>
      </c>
      <c r="Y13" s="189">
        <v>0</v>
      </c>
      <c r="Z13" s="188">
        <v>0</v>
      </c>
      <c r="AA13" s="179">
        <v>0</v>
      </c>
      <c r="AB13" s="222">
        <v>0</v>
      </c>
      <c r="AC13" s="397"/>
    </row>
    <row r="14" spans="1:32" ht="12.75" customHeight="1" x14ac:dyDescent="0.2">
      <c r="A14" s="1042"/>
      <c r="B14" s="338" t="s">
        <v>482</v>
      </c>
      <c r="C14" s="339" t="s">
        <v>482</v>
      </c>
      <c r="D14" s="340" t="s">
        <v>482</v>
      </c>
      <c r="E14" s="129" t="s">
        <v>482</v>
      </c>
      <c r="F14" s="129" t="s">
        <v>482</v>
      </c>
      <c r="G14" s="187" t="s">
        <v>482</v>
      </c>
      <c r="H14" s="196" t="s">
        <v>482</v>
      </c>
      <c r="I14" s="129" t="s">
        <v>482</v>
      </c>
      <c r="J14" s="187" t="s">
        <v>482</v>
      </c>
      <c r="K14" s="196" t="s">
        <v>482</v>
      </c>
      <c r="L14" s="129" t="s">
        <v>482</v>
      </c>
      <c r="M14" s="187" t="s">
        <v>482</v>
      </c>
      <c r="N14" s="196" t="s">
        <v>482</v>
      </c>
      <c r="O14" s="129" t="s">
        <v>482</v>
      </c>
      <c r="P14" s="225" t="s">
        <v>482</v>
      </c>
      <c r="Q14" s="129" t="s">
        <v>482</v>
      </c>
      <c r="R14" s="129" t="s">
        <v>482</v>
      </c>
      <c r="S14" s="187" t="s">
        <v>482</v>
      </c>
      <c r="T14" s="196" t="s">
        <v>482</v>
      </c>
      <c r="U14" s="129" t="s">
        <v>482</v>
      </c>
      <c r="V14" s="187" t="s">
        <v>482</v>
      </c>
      <c r="W14" s="196" t="s">
        <v>482</v>
      </c>
      <c r="X14" s="129" t="s">
        <v>482</v>
      </c>
      <c r="Y14" s="187" t="s">
        <v>482</v>
      </c>
      <c r="Z14" s="196" t="s">
        <v>482</v>
      </c>
      <c r="AA14" s="129" t="s">
        <v>482</v>
      </c>
      <c r="AB14" s="225" t="s">
        <v>482</v>
      </c>
      <c r="AC14" s="397"/>
    </row>
    <row r="15" spans="1:32" ht="12.75" customHeight="1" x14ac:dyDescent="0.2">
      <c r="A15" s="1042" t="s">
        <v>66</v>
      </c>
      <c r="B15" s="188">
        <v>191</v>
      </c>
      <c r="C15" s="179">
        <v>1099</v>
      </c>
      <c r="D15" s="189">
        <v>1381</v>
      </c>
      <c r="E15" s="179">
        <v>2</v>
      </c>
      <c r="F15" s="179">
        <v>13</v>
      </c>
      <c r="G15" s="189">
        <v>28</v>
      </c>
      <c r="H15" s="188">
        <v>3</v>
      </c>
      <c r="I15" s="179">
        <v>10</v>
      </c>
      <c r="J15" s="189">
        <v>17</v>
      </c>
      <c r="K15" s="188">
        <v>6</v>
      </c>
      <c r="L15" s="179">
        <v>49</v>
      </c>
      <c r="M15" s="189">
        <v>46</v>
      </c>
      <c r="N15" s="188">
        <v>29</v>
      </c>
      <c r="O15" s="179">
        <v>414</v>
      </c>
      <c r="P15" s="222">
        <v>283</v>
      </c>
      <c r="Q15" s="179">
        <v>65</v>
      </c>
      <c r="R15" s="179">
        <v>349</v>
      </c>
      <c r="S15" s="189">
        <v>485</v>
      </c>
      <c r="T15" s="188">
        <v>0</v>
      </c>
      <c r="U15" s="179">
        <v>0</v>
      </c>
      <c r="V15" s="189">
        <v>0</v>
      </c>
      <c r="W15" s="188">
        <v>0</v>
      </c>
      <c r="X15" s="179">
        <v>0</v>
      </c>
      <c r="Y15" s="189">
        <v>0</v>
      </c>
      <c r="Z15" s="188">
        <v>86</v>
      </c>
      <c r="AA15" s="179">
        <v>264</v>
      </c>
      <c r="AB15" s="222">
        <v>522</v>
      </c>
      <c r="AC15" s="397"/>
    </row>
    <row r="16" spans="1:32" ht="12.75" customHeight="1" x14ac:dyDescent="0.2">
      <c r="A16" s="1042"/>
      <c r="B16" s="338">
        <v>1</v>
      </c>
      <c r="C16" s="339">
        <v>1</v>
      </c>
      <c r="D16" s="340">
        <v>1</v>
      </c>
      <c r="E16" s="129">
        <v>1.047E-2</v>
      </c>
      <c r="F16" s="129">
        <v>1.183E-2</v>
      </c>
      <c r="G16" s="187">
        <v>2.0279999999999999E-2</v>
      </c>
      <c r="H16" s="196">
        <v>1.5709999999999998E-2</v>
      </c>
      <c r="I16" s="129">
        <v>9.1000000000000004E-3</v>
      </c>
      <c r="J16" s="187">
        <v>1.231E-2</v>
      </c>
      <c r="K16" s="196">
        <v>3.141E-2</v>
      </c>
      <c r="L16" s="129">
        <v>4.4589999999999998E-2</v>
      </c>
      <c r="M16" s="187">
        <v>3.3309999999999999E-2</v>
      </c>
      <c r="N16" s="196">
        <v>0.15182999999999999</v>
      </c>
      <c r="O16" s="129">
        <v>0.37670999999999999</v>
      </c>
      <c r="P16" s="225">
        <v>0.20491999999999999</v>
      </c>
      <c r="Q16" s="129">
        <v>0.34031</v>
      </c>
      <c r="R16" s="129">
        <v>0.31756000000000001</v>
      </c>
      <c r="S16" s="187">
        <v>0.35119</v>
      </c>
      <c r="T16" s="196" t="s">
        <v>482</v>
      </c>
      <c r="U16" s="129" t="s">
        <v>482</v>
      </c>
      <c r="V16" s="187" t="s">
        <v>482</v>
      </c>
      <c r="W16" s="196" t="s">
        <v>482</v>
      </c>
      <c r="X16" s="129" t="s">
        <v>482</v>
      </c>
      <c r="Y16" s="187" t="s">
        <v>482</v>
      </c>
      <c r="Z16" s="196">
        <v>0.45025999999999999</v>
      </c>
      <c r="AA16" s="129">
        <v>0.24021999999999999</v>
      </c>
      <c r="AB16" s="225">
        <v>0.37798999999999999</v>
      </c>
      <c r="AC16" s="397"/>
    </row>
    <row r="17" spans="1:29" ht="12.75" customHeight="1" x14ac:dyDescent="0.2">
      <c r="A17" s="1042" t="s">
        <v>67</v>
      </c>
      <c r="B17" s="188">
        <v>134</v>
      </c>
      <c r="C17" s="179">
        <v>836</v>
      </c>
      <c r="D17" s="189">
        <v>1655</v>
      </c>
      <c r="E17" s="179">
        <v>33</v>
      </c>
      <c r="F17" s="179">
        <v>151</v>
      </c>
      <c r="G17" s="189">
        <v>414</v>
      </c>
      <c r="H17" s="188">
        <v>0</v>
      </c>
      <c r="I17" s="179">
        <v>0</v>
      </c>
      <c r="J17" s="189">
        <v>0</v>
      </c>
      <c r="K17" s="188">
        <v>12</v>
      </c>
      <c r="L17" s="179">
        <v>82</v>
      </c>
      <c r="M17" s="189">
        <v>316</v>
      </c>
      <c r="N17" s="188">
        <v>31</v>
      </c>
      <c r="O17" s="179">
        <v>364</v>
      </c>
      <c r="P17" s="222">
        <v>395</v>
      </c>
      <c r="Q17" s="179">
        <v>46</v>
      </c>
      <c r="R17" s="179">
        <v>204</v>
      </c>
      <c r="S17" s="189">
        <v>351</v>
      </c>
      <c r="T17" s="188">
        <v>3</v>
      </c>
      <c r="U17" s="179">
        <v>5</v>
      </c>
      <c r="V17" s="189">
        <v>19</v>
      </c>
      <c r="W17" s="188">
        <v>4</v>
      </c>
      <c r="X17" s="179">
        <v>12</v>
      </c>
      <c r="Y17" s="189">
        <v>33</v>
      </c>
      <c r="Z17" s="188">
        <v>5</v>
      </c>
      <c r="AA17" s="179">
        <v>18</v>
      </c>
      <c r="AB17" s="222">
        <v>127</v>
      </c>
      <c r="AC17" s="397"/>
    </row>
    <row r="18" spans="1:29" ht="12.75" customHeight="1" x14ac:dyDescent="0.2">
      <c r="A18" s="1042"/>
      <c r="B18" s="338">
        <v>1</v>
      </c>
      <c r="C18" s="339">
        <v>1</v>
      </c>
      <c r="D18" s="340">
        <v>1</v>
      </c>
      <c r="E18" s="129">
        <v>0.24626999999999999</v>
      </c>
      <c r="F18" s="129">
        <v>0.18062</v>
      </c>
      <c r="G18" s="187">
        <v>0.25014999999999998</v>
      </c>
      <c r="H18" s="196" t="s">
        <v>482</v>
      </c>
      <c r="I18" s="129" t="s">
        <v>482</v>
      </c>
      <c r="J18" s="187" t="s">
        <v>482</v>
      </c>
      <c r="K18" s="196">
        <v>8.9550000000000005E-2</v>
      </c>
      <c r="L18" s="129">
        <v>9.8089999999999997E-2</v>
      </c>
      <c r="M18" s="187">
        <v>0.19094</v>
      </c>
      <c r="N18" s="196">
        <v>0.23133999999999999</v>
      </c>
      <c r="O18" s="129">
        <v>0.43541000000000002</v>
      </c>
      <c r="P18" s="225">
        <v>0.23866999999999999</v>
      </c>
      <c r="Q18" s="129">
        <v>0.34327999999999997</v>
      </c>
      <c r="R18" s="129">
        <v>0.24401999999999999</v>
      </c>
      <c r="S18" s="187">
        <v>0.21207999999999999</v>
      </c>
      <c r="T18" s="196">
        <v>2.239E-2</v>
      </c>
      <c r="U18" s="129">
        <v>5.9800000000000001E-3</v>
      </c>
      <c r="V18" s="187">
        <v>1.1480000000000001E-2</v>
      </c>
      <c r="W18" s="196">
        <v>2.9850000000000002E-2</v>
      </c>
      <c r="X18" s="129">
        <v>1.435E-2</v>
      </c>
      <c r="Y18" s="187">
        <v>1.9939999999999999E-2</v>
      </c>
      <c r="Z18" s="196">
        <v>3.7310000000000003E-2</v>
      </c>
      <c r="AA18" s="129">
        <v>2.1530000000000001E-2</v>
      </c>
      <c r="AB18" s="225">
        <v>7.6740000000000003E-2</v>
      </c>
      <c r="AC18" s="397"/>
    </row>
    <row r="19" spans="1:29" ht="12.75" customHeight="1" x14ac:dyDescent="0.2">
      <c r="A19" s="1042" t="s">
        <v>68</v>
      </c>
      <c r="B19" s="188">
        <v>13</v>
      </c>
      <c r="C19" s="179">
        <v>41</v>
      </c>
      <c r="D19" s="189">
        <v>99</v>
      </c>
      <c r="E19" s="179">
        <v>1</v>
      </c>
      <c r="F19" s="179">
        <v>3</v>
      </c>
      <c r="G19" s="189">
        <v>8</v>
      </c>
      <c r="H19" s="188">
        <v>1</v>
      </c>
      <c r="I19" s="179">
        <v>8</v>
      </c>
      <c r="J19" s="189">
        <v>9</v>
      </c>
      <c r="K19" s="188">
        <v>0</v>
      </c>
      <c r="L19" s="179">
        <v>0</v>
      </c>
      <c r="M19" s="189">
        <v>0</v>
      </c>
      <c r="N19" s="188">
        <v>2</v>
      </c>
      <c r="O19" s="197">
        <v>6</v>
      </c>
      <c r="P19" s="222">
        <v>15</v>
      </c>
      <c r="Q19" s="179">
        <v>9</v>
      </c>
      <c r="R19" s="179">
        <v>24</v>
      </c>
      <c r="S19" s="189">
        <v>67</v>
      </c>
      <c r="T19" s="188">
        <v>0</v>
      </c>
      <c r="U19" s="179">
        <v>0</v>
      </c>
      <c r="V19" s="189">
        <v>0</v>
      </c>
      <c r="W19" s="188">
        <v>0</v>
      </c>
      <c r="X19" s="179">
        <v>0</v>
      </c>
      <c r="Y19" s="189">
        <v>0</v>
      </c>
      <c r="Z19" s="188">
        <v>0</v>
      </c>
      <c r="AA19" s="197">
        <v>0</v>
      </c>
      <c r="AB19" s="222">
        <v>0</v>
      </c>
      <c r="AC19" s="397"/>
    </row>
    <row r="20" spans="1:29" ht="12.75" customHeight="1" x14ac:dyDescent="0.2">
      <c r="A20" s="1042"/>
      <c r="B20" s="338">
        <v>1</v>
      </c>
      <c r="C20" s="339">
        <v>1</v>
      </c>
      <c r="D20" s="340">
        <v>1</v>
      </c>
      <c r="E20" s="129">
        <v>7.6920000000000002E-2</v>
      </c>
      <c r="F20" s="129">
        <v>7.3169999999999999E-2</v>
      </c>
      <c r="G20" s="187">
        <v>8.0810000000000007E-2</v>
      </c>
      <c r="H20" s="196">
        <v>7.6920000000000002E-2</v>
      </c>
      <c r="I20" s="129">
        <v>0.19511999999999999</v>
      </c>
      <c r="J20" s="187">
        <v>9.0910000000000005E-2</v>
      </c>
      <c r="K20" s="196" t="s">
        <v>482</v>
      </c>
      <c r="L20" s="129" t="s">
        <v>482</v>
      </c>
      <c r="M20" s="187" t="s">
        <v>482</v>
      </c>
      <c r="N20" s="196">
        <v>0.15384999999999999</v>
      </c>
      <c r="O20" s="129">
        <v>0.14634</v>
      </c>
      <c r="P20" s="225">
        <v>0.15151999999999999</v>
      </c>
      <c r="Q20" s="129">
        <v>0.69230999999999998</v>
      </c>
      <c r="R20" s="129">
        <v>0.58536999999999995</v>
      </c>
      <c r="S20" s="187">
        <v>0.67676999999999998</v>
      </c>
      <c r="T20" s="196" t="s">
        <v>482</v>
      </c>
      <c r="U20" s="129" t="s">
        <v>482</v>
      </c>
      <c r="V20" s="187" t="s">
        <v>482</v>
      </c>
      <c r="W20" s="196" t="s">
        <v>482</v>
      </c>
      <c r="X20" s="129" t="s">
        <v>482</v>
      </c>
      <c r="Y20" s="187" t="s">
        <v>482</v>
      </c>
      <c r="Z20" s="196" t="s">
        <v>482</v>
      </c>
      <c r="AA20" s="129" t="s">
        <v>482</v>
      </c>
      <c r="AB20" s="225" t="s">
        <v>482</v>
      </c>
      <c r="AC20" s="397"/>
    </row>
    <row r="21" spans="1:29" ht="12.75" customHeight="1" x14ac:dyDescent="0.2">
      <c r="A21" s="1042" t="s">
        <v>69</v>
      </c>
      <c r="B21" s="188">
        <v>142</v>
      </c>
      <c r="C21" s="179">
        <v>962</v>
      </c>
      <c r="D21" s="189">
        <v>1966</v>
      </c>
      <c r="E21" s="179">
        <v>39</v>
      </c>
      <c r="F21" s="179">
        <v>256</v>
      </c>
      <c r="G21" s="189">
        <v>554</v>
      </c>
      <c r="H21" s="188">
        <v>3</v>
      </c>
      <c r="I21" s="179">
        <v>54</v>
      </c>
      <c r="J21" s="189">
        <v>64</v>
      </c>
      <c r="K21" s="188">
        <v>24</v>
      </c>
      <c r="L21" s="179">
        <v>163</v>
      </c>
      <c r="M21" s="189">
        <v>248</v>
      </c>
      <c r="N21" s="188">
        <v>20</v>
      </c>
      <c r="O21" s="179">
        <v>232</v>
      </c>
      <c r="P21" s="222">
        <v>227</v>
      </c>
      <c r="Q21" s="179">
        <v>39</v>
      </c>
      <c r="R21" s="179">
        <v>165</v>
      </c>
      <c r="S21" s="189">
        <v>728</v>
      </c>
      <c r="T21" s="188">
        <v>1</v>
      </c>
      <c r="U21" s="179">
        <v>3</v>
      </c>
      <c r="V21" s="189">
        <v>2</v>
      </c>
      <c r="W21" s="188">
        <v>5</v>
      </c>
      <c r="X21" s="179">
        <v>22</v>
      </c>
      <c r="Y21" s="189">
        <v>37</v>
      </c>
      <c r="Z21" s="188">
        <v>11</v>
      </c>
      <c r="AA21" s="179">
        <v>67</v>
      </c>
      <c r="AB21" s="222">
        <v>106</v>
      </c>
      <c r="AC21" s="397"/>
    </row>
    <row r="22" spans="1:29" ht="12.75" customHeight="1" x14ac:dyDescent="0.2">
      <c r="A22" s="1042"/>
      <c r="B22" s="338">
        <v>1</v>
      </c>
      <c r="C22" s="339">
        <v>1</v>
      </c>
      <c r="D22" s="340">
        <v>1</v>
      </c>
      <c r="E22" s="129">
        <v>0.27465000000000001</v>
      </c>
      <c r="F22" s="129">
        <v>0.26611000000000001</v>
      </c>
      <c r="G22" s="187">
        <v>0.28178999999999998</v>
      </c>
      <c r="H22" s="196">
        <v>2.1129999999999999E-2</v>
      </c>
      <c r="I22" s="129">
        <v>5.6129999999999999E-2</v>
      </c>
      <c r="J22" s="187">
        <v>3.2550000000000003E-2</v>
      </c>
      <c r="K22" s="196">
        <v>0.16900999999999999</v>
      </c>
      <c r="L22" s="129">
        <v>0.16944000000000001</v>
      </c>
      <c r="M22" s="187">
        <v>0.12614</v>
      </c>
      <c r="N22" s="196">
        <v>0.14085</v>
      </c>
      <c r="O22" s="129">
        <v>0.24116000000000001</v>
      </c>
      <c r="P22" s="225">
        <v>0.11545999999999999</v>
      </c>
      <c r="Q22" s="129">
        <v>0.27465000000000001</v>
      </c>
      <c r="R22" s="129">
        <v>0.17152000000000001</v>
      </c>
      <c r="S22" s="187">
        <v>0.37030000000000002</v>
      </c>
      <c r="T22" s="196">
        <v>7.0400000000000003E-3</v>
      </c>
      <c r="U22" s="129">
        <v>3.1199999999999999E-3</v>
      </c>
      <c r="V22" s="187">
        <v>1.0200000000000001E-3</v>
      </c>
      <c r="W22" s="196">
        <v>3.5209999999999998E-2</v>
      </c>
      <c r="X22" s="129">
        <v>2.2870000000000001E-2</v>
      </c>
      <c r="Y22" s="187">
        <v>1.882E-2</v>
      </c>
      <c r="Z22" s="196">
        <v>7.7460000000000001E-2</v>
      </c>
      <c r="AA22" s="129">
        <v>6.9650000000000004E-2</v>
      </c>
      <c r="AB22" s="225">
        <v>5.3920000000000003E-2</v>
      </c>
      <c r="AC22" s="397"/>
    </row>
    <row r="23" spans="1:29" ht="12.75" customHeight="1" x14ac:dyDescent="0.2">
      <c r="A23" s="1042" t="s">
        <v>70</v>
      </c>
      <c r="B23" s="188">
        <v>365</v>
      </c>
      <c r="C23" s="179">
        <v>2497</v>
      </c>
      <c r="D23" s="189">
        <v>2873</v>
      </c>
      <c r="E23" s="179">
        <v>40</v>
      </c>
      <c r="F23" s="179">
        <v>335</v>
      </c>
      <c r="G23" s="189">
        <v>370</v>
      </c>
      <c r="H23" s="188">
        <v>52</v>
      </c>
      <c r="I23" s="179">
        <v>428</v>
      </c>
      <c r="J23" s="189">
        <v>492</v>
      </c>
      <c r="K23" s="188">
        <v>29</v>
      </c>
      <c r="L23" s="179">
        <v>126</v>
      </c>
      <c r="M23" s="189">
        <v>244</v>
      </c>
      <c r="N23" s="188">
        <v>31</v>
      </c>
      <c r="O23" s="179">
        <v>114</v>
      </c>
      <c r="P23" s="222">
        <v>364</v>
      </c>
      <c r="Q23" s="179">
        <v>178</v>
      </c>
      <c r="R23" s="179">
        <v>1257</v>
      </c>
      <c r="S23" s="189">
        <v>1138</v>
      </c>
      <c r="T23" s="188">
        <v>8</v>
      </c>
      <c r="U23" s="179">
        <v>30</v>
      </c>
      <c r="V23" s="189">
        <v>55</v>
      </c>
      <c r="W23" s="188">
        <v>4</v>
      </c>
      <c r="X23" s="179">
        <v>34</v>
      </c>
      <c r="Y23" s="189">
        <v>65</v>
      </c>
      <c r="Z23" s="188">
        <v>23</v>
      </c>
      <c r="AA23" s="179">
        <v>173</v>
      </c>
      <c r="AB23" s="222">
        <v>145</v>
      </c>
      <c r="AC23" s="397"/>
    </row>
    <row r="24" spans="1:29" ht="12.75" customHeight="1" x14ac:dyDescent="0.2">
      <c r="A24" s="1042"/>
      <c r="B24" s="338">
        <v>1</v>
      </c>
      <c r="C24" s="339">
        <v>1</v>
      </c>
      <c r="D24" s="340">
        <v>1</v>
      </c>
      <c r="E24" s="129">
        <v>0.10959000000000001</v>
      </c>
      <c r="F24" s="129">
        <v>0.13416</v>
      </c>
      <c r="G24" s="187">
        <v>0.12878999999999999</v>
      </c>
      <c r="H24" s="196">
        <v>0.14247000000000001</v>
      </c>
      <c r="I24" s="129">
        <v>0.17141000000000001</v>
      </c>
      <c r="J24" s="187">
        <v>0.17125000000000001</v>
      </c>
      <c r="K24" s="196">
        <v>7.9450000000000007E-2</v>
      </c>
      <c r="L24" s="129">
        <v>5.0459999999999998E-2</v>
      </c>
      <c r="M24" s="187">
        <v>8.4930000000000005E-2</v>
      </c>
      <c r="N24" s="196">
        <v>8.4930000000000005E-2</v>
      </c>
      <c r="O24" s="129">
        <v>4.5650000000000003E-2</v>
      </c>
      <c r="P24" s="225">
        <v>0.12670000000000001</v>
      </c>
      <c r="Q24" s="129">
        <v>0.48766999999999999</v>
      </c>
      <c r="R24" s="129">
        <v>0.50339999999999996</v>
      </c>
      <c r="S24" s="187">
        <v>0.39610000000000001</v>
      </c>
      <c r="T24" s="196">
        <v>2.1919999999999999E-2</v>
      </c>
      <c r="U24" s="129">
        <v>1.201E-2</v>
      </c>
      <c r="V24" s="187">
        <v>1.9140000000000001E-2</v>
      </c>
      <c r="W24" s="196">
        <v>1.0959999999999999E-2</v>
      </c>
      <c r="X24" s="129">
        <v>1.362E-2</v>
      </c>
      <c r="Y24" s="187">
        <v>2.2620000000000001E-2</v>
      </c>
      <c r="Z24" s="196">
        <v>6.3009999999999997E-2</v>
      </c>
      <c r="AA24" s="129">
        <v>6.9279999999999994E-2</v>
      </c>
      <c r="AB24" s="225">
        <v>5.0470000000000001E-2</v>
      </c>
      <c r="AC24" s="397"/>
    </row>
    <row r="25" spans="1:29" ht="12.75" customHeight="1" x14ac:dyDescent="0.2">
      <c r="A25" s="1042" t="s">
        <v>71</v>
      </c>
      <c r="B25" s="188">
        <v>81</v>
      </c>
      <c r="C25" s="179">
        <v>458</v>
      </c>
      <c r="D25" s="189">
        <v>827</v>
      </c>
      <c r="E25" s="179">
        <v>6</v>
      </c>
      <c r="F25" s="179">
        <v>27</v>
      </c>
      <c r="G25" s="189">
        <v>67</v>
      </c>
      <c r="H25" s="188">
        <v>1</v>
      </c>
      <c r="I25" s="179">
        <v>2</v>
      </c>
      <c r="J25" s="189">
        <v>24</v>
      </c>
      <c r="K25" s="188">
        <v>18</v>
      </c>
      <c r="L25" s="179">
        <v>152</v>
      </c>
      <c r="M25" s="189">
        <v>190</v>
      </c>
      <c r="N25" s="188">
        <v>17</v>
      </c>
      <c r="O25" s="179">
        <v>51</v>
      </c>
      <c r="P25" s="222">
        <v>215</v>
      </c>
      <c r="Q25" s="179">
        <v>20</v>
      </c>
      <c r="R25" s="179">
        <v>163</v>
      </c>
      <c r="S25" s="189">
        <v>138</v>
      </c>
      <c r="T25" s="188">
        <v>0</v>
      </c>
      <c r="U25" s="179">
        <v>0</v>
      </c>
      <c r="V25" s="189">
        <v>0</v>
      </c>
      <c r="W25" s="188">
        <v>0</v>
      </c>
      <c r="X25" s="179">
        <v>0</v>
      </c>
      <c r="Y25" s="189">
        <v>0</v>
      </c>
      <c r="Z25" s="188">
        <v>19</v>
      </c>
      <c r="AA25" s="179">
        <v>63</v>
      </c>
      <c r="AB25" s="222">
        <v>193</v>
      </c>
      <c r="AC25" s="397"/>
    </row>
    <row r="26" spans="1:29" ht="12.75" customHeight="1" x14ac:dyDescent="0.2">
      <c r="A26" s="1042"/>
      <c r="B26" s="338">
        <v>1</v>
      </c>
      <c r="C26" s="339">
        <v>1</v>
      </c>
      <c r="D26" s="340">
        <v>1</v>
      </c>
      <c r="E26" s="129">
        <v>7.4069999999999997E-2</v>
      </c>
      <c r="F26" s="129">
        <v>5.8950000000000002E-2</v>
      </c>
      <c r="G26" s="187">
        <v>8.1019999999999995E-2</v>
      </c>
      <c r="H26" s="196">
        <v>1.235E-2</v>
      </c>
      <c r="I26" s="129">
        <v>4.3699999999999998E-3</v>
      </c>
      <c r="J26" s="187">
        <v>2.9020000000000001E-2</v>
      </c>
      <c r="K26" s="196">
        <v>0.22222</v>
      </c>
      <c r="L26" s="129">
        <v>0.33188000000000001</v>
      </c>
      <c r="M26" s="187">
        <v>0.22975000000000001</v>
      </c>
      <c r="N26" s="196">
        <v>0.20988000000000001</v>
      </c>
      <c r="O26" s="129">
        <v>0.11135</v>
      </c>
      <c r="P26" s="225">
        <v>0.25997999999999999</v>
      </c>
      <c r="Q26" s="129">
        <v>0.24690999999999999</v>
      </c>
      <c r="R26" s="129">
        <v>0.35589999999999999</v>
      </c>
      <c r="S26" s="187">
        <v>0.16686999999999999</v>
      </c>
      <c r="T26" s="196" t="s">
        <v>482</v>
      </c>
      <c r="U26" s="129" t="s">
        <v>482</v>
      </c>
      <c r="V26" s="187" t="s">
        <v>482</v>
      </c>
      <c r="W26" s="196" t="s">
        <v>482</v>
      </c>
      <c r="X26" s="129" t="s">
        <v>482</v>
      </c>
      <c r="Y26" s="187" t="s">
        <v>482</v>
      </c>
      <c r="Z26" s="196">
        <v>0.23457</v>
      </c>
      <c r="AA26" s="129">
        <v>0.13755000000000001</v>
      </c>
      <c r="AB26" s="225">
        <v>0.23336999999999999</v>
      </c>
      <c r="AC26" s="397"/>
    </row>
    <row r="27" spans="1:29" ht="12.75" customHeight="1" x14ac:dyDescent="0.2">
      <c r="A27" s="1042" t="s">
        <v>72</v>
      </c>
      <c r="B27" s="188">
        <v>18</v>
      </c>
      <c r="C27" s="179">
        <v>85</v>
      </c>
      <c r="D27" s="189">
        <v>233</v>
      </c>
      <c r="E27" s="179">
        <v>16</v>
      </c>
      <c r="F27" s="179">
        <v>55</v>
      </c>
      <c r="G27" s="189">
        <v>220</v>
      </c>
      <c r="H27" s="188">
        <v>0</v>
      </c>
      <c r="I27" s="179">
        <v>0</v>
      </c>
      <c r="J27" s="189">
        <v>0</v>
      </c>
      <c r="K27" s="188">
        <v>0</v>
      </c>
      <c r="L27" s="179">
        <v>0</v>
      </c>
      <c r="M27" s="189">
        <v>0</v>
      </c>
      <c r="N27" s="188">
        <v>1</v>
      </c>
      <c r="O27" s="179">
        <v>11</v>
      </c>
      <c r="P27" s="222">
        <v>4</v>
      </c>
      <c r="Q27" s="179">
        <v>1</v>
      </c>
      <c r="R27" s="179">
        <v>19</v>
      </c>
      <c r="S27" s="189">
        <v>9</v>
      </c>
      <c r="T27" s="188">
        <v>0</v>
      </c>
      <c r="U27" s="179">
        <v>0</v>
      </c>
      <c r="V27" s="189">
        <v>0</v>
      </c>
      <c r="W27" s="188">
        <v>0</v>
      </c>
      <c r="X27" s="179">
        <v>0</v>
      </c>
      <c r="Y27" s="189">
        <v>0</v>
      </c>
      <c r="Z27" s="188">
        <v>0</v>
      </c>
      <c r="AA27" s="179">
        <v>0</v>
      </c>
      <c r="AB27" s="222">
        <v>0</v>
      </c>
      <c r="AC27" s="397"/>
    </row>
    <row r="28" spans="1:29" ht="12.75" customHeight="1" x14ac:dyDescent="0.2">
      <c r="A28" s="1042"/>
      <c r="B28" s="338">
        <v>1</v>
      </c>
      <c r="C28" s="339">
        <v>1</v>
      </c>
      <c r="D28" s="340">
        <v>1</v>
      </c>
      <c r="E28" s="129">
        <v>0.88888999999999996</v>
      </c>
      <c r="F28" s="129">
        <v>0.64705999999999997</v>
      </c>
      <c r="G28" s="187">
        <v>0.94420999999999999</v>
      </c>
      <c r="H28" s="196" t="s">
        <v>482</v>
      </c>
      <c r="I28" s="129" t="s">
        <v>482</v>
      </c>
      <c r="J28" s="187" t="s">
        <v>482</v>
      </c>
      <c r="K28" s="196" t="s">
        <v>482</v>
      </c>
      <c r="L28" s="129" t="s">
        <v>482</v>
      </c>
      <c r="M28" s="187" t="s">
        <v>482</v>
      </c>
      <c r="N28" s="196">
        <v>5.5559999999999998E-2</v>
      </c>
      <c r="O28" s="129">
        <v>0.12941</v>
      </c>
      <c r="P28" s="225">
        <v>1.7170000000000001E-2</v>
      </c>
      <c r="Q28" s="129">
        <v>5.5559999999999998E-2</v>
      </c>
      <c r="R28" s="129">
        <v>0.22353000000000001</v>
      </c>
      <c r="S28" s="187">
        <v>3.8629999999999998E-2</v>
      </c>
      <c r="T28" s="196" t="s">
        <v>482</v>
      </c>
      <c r="U28" s="129" t="s">
        <v>482</v>
      </c>
      <c r="V28" s="187" t="s">
        <v>482</v>
      </c>
      <c r="W28" s="196" t="s">
        <v>482</v>
      </c>
      <c r="X28" s="129" t="s">
        <v>482</v>
      </c>
      <c r="Y28" s="187" t="s">
        <v>482</v>
      </c>
      <c r="Z28" s="196" t="s">
        <v>482</v>
      </c>
      <c r="AA28" s="129" t="s">
        <v>482</v>
      </c>
      <c r="AB28" s="225" t="s">
        <v>482</v>
      </c>
      <c r="AC28" s="397"/>
    </row>
    <row r="29" spans="1:29" ht="12.75" customHeight="1" x14ac:dyDescent="0.2">
      <c r="A29" s="1042" t="s">
        <v>73</v>
      </c>
      <c r="B29" s="188">
        <v>30</v>
      </c>
      <c r="C29" s="179">
        <v>115</v>
      </c>
      <c r="D29" s="189">
        <v>340</v>
      </c>
      <c r="E29" s="179">
        <v>3</v>
      </c>
      <c r="F29" s="179">
        <v>9</v>
      </c>
      <c r="G29" s="189">
        <v>85</v>
      </c>
      <c r="H29" s="188">
        <v>0</v>
      </c>
      <c r="I29" s="179">
        <v>0</v>
      </c>
      <c r="J29" s="189">
        <v>0</v>
      </c>
      <c r="K29" s="188">
        <v>1</v>
      </c>
      <c r="L29" s="179">
        <v>1</v>
      </c>
      <c r="M29" s="189">
        <v>14</v>
      </c>
      <c r="N29" s="188">
        <v>3</v>
      </c>
      <c r="O29" s="179">
        <v>11</v>
      </c>
      <c r="P29" s="222">
        <v>36</v>
      </c>
      <c r="Q29" s="179">
        <v>16</v>
      </c>
      <c r="R29" s="179">
        <v>64</v>
      </c>
      <c r="S29" s="189">
        <v>125</v>
      </c>
      <c r="T29" s="188">
        <v>0</v>
      </c>
      <c r="U29" s="179">
        <v>0</v>
      </c>
      <c r="V29" s="189">
        <v>0</v>
      </c>
      <c r="W29" s="188">
        <v>0</v>
      </c>
      <c r="X29" s="179">
        <v>0</v>
      </c>
      <c r="Y29" s="189">
        <v>0</v>
      </c>
      <c r="Z29" s="188">
        <v>7</v>
      </c>
      <c r="AA29" s="179">
        <v>30</v>
      </c>
      <c r="AB29" s="222">
        <v>80</v>
      </c>
      <c r="AC29" s="397"/>
    </row>
    <row r="30" spans="1:29" ht="12.75" customHeight="1" x14ac:dyDescent="0.2">
      <c r="A30" s="1042"/>
      <c r="B30" s="338">
        <v>1</v>
      </c>
      <c r="C30" s="339">
        <v>1</v>
      </c>
      <c r="D30" s="340">
        <v>1</v>
      </c>
      <c r="E30" s="129">
        <v>0.1</v>
      </c>
      <c r="F30" s="129">
        <v>7.8259999999999996E-2</v>
      </c>
      <c r="G30" s="187">
        <v>0.25</v>
      </c>
      <c r="H30" s="196" t="s">
        <v>482</v>
      </c>
      <c r="I30" s="129" t="s">
        <v>482</v>
      </c>
      <c r="J30" s="187" t="s">
        <v>482</v>
      </c>
      <c r="K30" s="196">
        <v>3.3329999999999999E-2</v>
      </c>
      <c r="L30" s="129">
        <v>8.6999999999999994E-3</v>
      </c>
      <c r="M30" s="187">
        <v>4.1180000000000001E-2</v>
      </c>
      <c r="N30" s="196">
        <v>0.1</v>
      </c>
      <c r="O30" s="129">
        <v>9.5649999999999999E-2</v>
      </c>
      <c r="P30" s="225">
        <v>0.10588</v>
      </c>
      <c r="Q30" s="129">
        <v>0.53332999999999997</v>
      </c>
      <c r="R30" s="129">
        <v>0.55652000000000001</v>
      </c>
      <c r="S30" s="187">
        <v>0.36764999999999998</v>
      </c>
      <c r="T30" s="196" t="s">
        <v>482</v>
      </c>
      <c r="U30" s="129" t="s">
        <v>482</v>
      </c>
      <c r="V30" s="187" t="s">
        <v>482</v>
      </c>
      <c r="W30" s="196" t="s">
        <v>482</v>
      </c>
      <c r="X30" s="129" t="s">
        <v>482</v>
      </c>
      <c r="Y30" s="187" t="s">
        <v>482</v>
      </c>
      <c r="Z30" s="196">
        <v>0.23333000000000001</v>
      </c>
      <c r="AA30" s="129">
        <v>0.26086999999999999</v>
      </c>
      <c r="AB30" s="225">
        <v>0.23529</v>
      </c>
      <c r="AC30" s="397"/>
    </row>
    <row r="31" spans="1:29" ht="12.75" customHeight="1" x14ac:dyDescent="0.2">
      <c r="A31" s="1042" t="s">
        <v>74</v>
      </c>
      <c r="B31" s="188">
        <v>1</v>
      </c>
      <c r="C31" s="179">
        <v>10</v>
      </c>
      <c r="D31" s="189">
        <v>6</v>
      </c>
      <c r="E31" s="179">
        <v>0</v>
      </c>
      <c r="F31" s="179">
        <v>0</v>
      </c>
      <c r="G31" s="189">
        <v>0</v>
      </c>
      <c r="H31" s="188">
        <v>0</v>
      </c>
      <c r="I31" s="179">
        <v>0</v>
      </c>
      <c r="J31" s="189">
        <v>0</v>
      </c>
      <c r="K31" s="188">
        <v>0</v>
      </c>
      <c r="L31" s="179">
        <v>0</v>
      </c>
      <c r="M31" s="189">
        <v>0</v>
      </c>
      <c r="N31" s="188">
        <v>1</v>
      </c>
      <c r="O31" s="179">
        <v>10</v>
      </c>
      <c r="P31" s="222">
        <v>6</v>
      </c>
      <c r="Q31" s="179">
        <v>0</v>
      </c>
      <c r="R31" s="179">
        <v>0</v>
      </c>
      <c r="S31" s="189">
        <v>0</v>
      </c>
      <c r="T31" s="188">
        <v>0</v>
      </c>
      <c r="U31" s="179">
        <v>0</v>
      </c>
      <c r="V31" s="189">
        <v>0</v>
      </c>
      <c r="W31" s="188">
        <v>0</v>
      </c>
      <c r="X31" s="179">
        <v>0</v>
      </c>
      <c r="Y31" s="189">
        <v>0</v>
      </c>
      <c r="Z31" s="188">
        <v>0</v>
      </c>
      <c r="AA31" s="179">
        <v>0</v>
      </c>
      <c r="AB31" s="222">
        <v>0</v>
      </c>
      <c r="AC31" s="397"/>
    </row>
    <row r="32" spans="1:29" ht="12.75" customHeight="1" x14ac:dyDescent="0.2">
      <c r="A32" s="1042"/>
      <c r="B32" s="338">
        <v>1</v>
      </c>
      <c r="C32" s="339">
        <v>1</v>
      </c>
      <c r="D32" s="340">
        <v>1</v>
      </c>
      <c r="E32" s="129" t="s">
        <v>482</v>
      </c>
      <c r="F32" s="129" t="s">
        <v>482</v>
      </c>
      <c r="G32" s="187" t="s">
        <v>482</v>
      </c>
      <c r="H32" s="196" t="s">
        <v>482</v>
      </c>
      <c r="I32" s="129" t="s">
        <v>482</v>
      </c>
      <c r="J32" s="187" t="s">
        <v>482</v>
      </c>
      <c r="K32" s="196" t="s">
        <v>482</v>
      </c>
      <c r="L32" s="129" t="s">
        <v>482</v>
      </c>
      <c r="M32" s="187" t="s">
        <v>482</v>
      </c>
      <c r="N32" s="196">
        <v>1</v>
      </c>
      <c r="O32" s="129">
        <v>1</v>
      </c>
      <c r="P32" s="225">
        <v>1</v>
      </c>
      <c r="Q32" s="129" t="s">
        <v>482</v>
      </c>
      <c r="R32" s="129" t="s">
        <v>482</v>
      </c>
      <c r="S32" s="187" t="s">
        <v>482</v>
      </c>
      <c r="T32" s="196" t="s">
        <v>482</v>
      </c>
      <c r="U32" s="129" t="s">
        <v>482</v>
      </c>
      <c r="V32" s="187" t="s">
        <v>482</v>
      </c>
      <c r="W32" s="196" t="s">
        <v>482</v>
      </c>
      <c r="X32" s="129" t="s">
        <v>482</v>
      </c>
      <c r="Y32" s="187" t="s">
        <v>482</v>
      </c>
      <c r="Z32" s="196" t="s">
        <v>482</v>
      </c>
      <c r="AA32" s="129" t="s">
        <v>482</v>
      </c>
      <c r="AB32" s="225" t="s">
        <v>482</v>
      </c>
      <c r="AC32" s="397"/>
    </row>
    <row r="33" spans="1:29" ht="12.75" customHeight="1" x14ac:dyDescent="0.2">
      <c r="A33" s="1042" t="s">
        <v>75</v>
      </c>
      <c r="B33" s="188">
        <v>57</v>
      </c>
      <c r="C33" s="179">
        <v>651</v>
      </c>
      <c r="D33" s="189">
        <v>711</v>
      </c>
      <c r="E33" s="179">
        <v>8</v>
      </c>
      <c r="F33" s="179">
        <v>47</v>
      </c>
      <c r="G33" s="189">
        <v>86</v>
      </c>
      <c r="H33" s="188">
        <v>0</v>
      </c>
      <c r="I33" s="179">
        <v>0</v>
      </c>
      <c r="J33" s="189">
        <v>0</v>
      </c>
      <c r="K33" s="188">
        <v>3</v>
      </c>
      <c r="L33" s="179">
        <v>24</v>
      </c>
      <c r="M33" s="189">
        <v>37</v>
      </c>
      <c r="N33" s="188">
        <v>17</v>
      </c>
      <c r="O33" s="179">
        <v>46</v>
      </c>
      <c r="P33" s="222">
        <v>207</v>
      </c>
      <c r="Q33" s="179">
        <v>21</v>
      </c>
      <c r="R33" s="179">
        <v>439</v>
      </c>
      <c r="S33" s="189">
        <v>204</v>
      </c>
      <c r="T33" s="188">
        <v>1</v>
      </c>
      <c r="U33" s="179">
        <v>4</v>
      </c>
      <c r="V33" s="189">
        <v>6</v>
      </c>
      <c r="W33" s="188">
        <v>3</v>
      </c>
      <c r="X33" s="179">
        <v>11</v>
      </c>
      <c r="Y33" s="189">
        <v>26</v>
      </c>
      <c r="Z33" s="188">
        <v>4</v>
      </c>
      <c r="AA33" s="179">
        <v>80</v>
      </c>
      <c r="AB33" s="222">
        <v>145</v>
      </c>
      <c r="AC33" s="397"/>
    </row>
    <row r="34" spans="1:29" ht="12.75" customHeight="1" x14ac:dyDescent="0.2">
      <c r="A34" s="1042"/>
      <c r="B34" s="338">
        <v>1</v>
      </c>
      <c r="C34" s="339">
        <v>1</v>
      </c>
      <c r="D34" s="340">
        <v>1</v>
      </c>
      <c r="E34" s="129">
        <v>0.14035</v>
      </c>
      <c r="F34" s="129">
        <v>7.22E-2</v>
      </c>
      <c r="G34" s="187">
        <v>0.12096</v>
      </c>
      <c r="H34" s="196" t="s">
        <v>482</v>
      </c>
      <c r="I34" s="129" t="s">
        <v>482</v>
      </c>
      <c r="J34" s="187" t="s">
        <v>482</v>
      </c>
      <c r="K34" s="196">
        <v>5.2630000000000003E-2</v>
      </c>
      <c r="L34" s="129">
        <v>3.687E-2</v>
      </c>
      <c r="M34" s="187">
        <v>5.2040000000000003E-2</v>
      </c>
      <c r="N34" s="196">
        <v>0.29825000000000002</v>
      </c>
      <c r="O34" s="129">
        <v>7.0660000000000001E-2</v>
      </c>
      <c r="P34" s="225">
        <v>0.29114000000000001</v>
      </c>
      <c r="Q34" s="129">
        <v>0.36842000000000003</v>
      </c>
      <c r="R34" s="129">
        <v>0.67435</v>
      </c>
      <c r="S34" s="187">
        <v>0.28692000000000001</v>
      </c>
      <c r="T34" s="196">
        <v>1.754E-2</v>
      </c>
      <c r="U34" s="129">
        <v>6.1399999999999996E-3</v>
      </c>
      <c r="V34" s="187">
        <v>8.4399999999999996E-3</v>
      </c>
      <c r="W34" s="196">
        <v>5.2630000000000003E-2</v>
      </c>
      <c r="X34" s="129">
        <v>1.6899999999999998E-2</v>
      </c>
      <c r="Y34" s="187">
        <v>3.6569999999999998E-2</v>
      </c>
      <c r="Z34" s="196">
        <v>7.0180000000000006E-2</v>
      </c>
      <c r="AA34" s="129">
        <v>0.12289</v>
      </c>
      <c r="AB34" s="225">
        <v>0.20394000000000001</v>
      </c>
      <c r="AC34" s="397"/>
    </row>
    <row r="35" spans="1:29" ht="12.75" customHeight="1" x14ac:dyDescent="0.2">
      <c r="A35" s="1045" t="s">
        <v>76</v>
      </c>
      <c r="B35" s="188">
        <v>7</v>
      </c>
      <c r="C35" s="179">
        <v>50</v>
      </c>
      <c r="D35" s="189">
        <v>70</v>
      </c>
      <c r="E35" s="179">
        <v>1</v>
      </c>
      <c r="F35" s="179">
        <v>8</v>
      </c>
      <c r="G35" s="189">
        <v>9</v>
      </c>
      <c r="H35" s="188">
        <v>0</v>
      </c>
      <c r="I35" s="179">
        <v>0</v>
      </c>
      <c r="J35" s="189">
        <v>0</v>
      </c>
      <c r="K35" s="188">
        <v>0</v>
      </c>
      <c r="L35" s="179">
        <v>0</v>
      </c>
      <c r="M35" s="189">
        <v>0</v>
      </c>
      <c r="N35" s="188">
        <v>2</v>
      </c>
      <c r="O35" s="179">
        <v>14</v>
      </c>
      <c r="P35" s="222">
        <v>23</v>
      </c>
      <c r="Q35" s="179">
        <v>2</v>
      </c>
      <c r="R35" s="179">
        <v>14</v>
      </c>
      <c r="S35" s="189">
        <v>31</v>
      </c>
      <c r="T35" s="188">
        <v>0</v>
      </c>
      <c r="U35" s="179">
        <v>0</v>
      </c>
      <c r="V35" s="189">
        <v>0</v>
      </c>
      <c r="W35" s="188">
        <v>2</v>
      </c>
      <c r="X35" s="179">
        <v>14</v>
      </c>
      <c r="Y35" s="189">
        <v>7</v>
      </c>
      <c r="Z35" s="188">
        <v>0</v>
      </c>
      <c r="AA35" s="179">
        <v>0</v>
      </c>
      <c r="AB35" s="222">
        <v>0</v>
      </c>
      <c r="AC35" s="397"/>
    </row>
    <row r="36" spans="1:29" ht="12.75" customHeight="1" x14ac:dyDescent="0.2">
      <c r="A36" s="1046"/>
      <c r="B36" s="341">
        <v>1</v>
      </c>
      <c r="C36" s="342">
        <v>1</v>
      </c>
      <c r="D36" s="343">
        <v>1</v>
      </c>
      <c r="E36" s="136">
        <v>0.14285999999999999</v>
      </c>
      <c r="F36" s="136">
        <v>0.16</v>
      </c>
      <c r="G36" s="191">
        <v>0.12856999999999999</v>
      </c>
      <c r="H36" s="135" t="s">
        <v>482</v>
      </c>
      <c r="I36" s="136" t="s">
        <v>482</v>
      </c>
      <c r="J36" s="191" t="s">
        <v>482</v>
      </c>
      <c r="K36" s="196" t="s">
        <v>482</v>
      </c>
      <c r="L36" s="129" t="s">
        <v>482</v>
      </c>
      <c r="M36" s="187" t="s">
        <v>482</v>
      </c>
      <c r="N36" s="135">
        <v>0.28571000000000002</v>
      </c>
      <c r="O36" s="136">
        <v>0.28000000000000003</v>
      </c>
      <c r="P36" s="146">
        <v>0.32856999999999997</v>
      </c>
      <c r="Q36" s="136">
        <v>0.28571000000000002</v>
      </c>
      <c r="R36" s="136">
        <v>0.28000000000000003</v>
      </c>
      <c r="S36" s="191">
        <v>0.44285999999999998</v>
      </c>
      <c r="T36" s="135" t="s">
        <v>482</v>
      </c>
      <c r="U36" s="136" t="s">
        <v>482</v>
      </c>
      <c r="V36" s="191" t="s">
        <v>482</v>
      </c>
      <c r="W36" s="196">
        <v>0.28571000000000002</v>
      </c>
      <c r="X36" s="129">
        <v>0.28000000000000003</v>
      </c>
      <c r="Y36" s="187">
        <v>0.1</v>
      </c>
      <c r="Z36" s="135" t="s">
        <v>482</v>
      </c>
      <c r="AA36" s="136" t="s">
        <v>482</v>
      </c>
      <c r="AB36" s="146" t="s">
        <v>482</v>
      </c>
      <c r="AC36" s="397"/>
    </row>
    <row r="37" spans="1:29" ht="12.75" customHeight="1" x14ac:dyDescent="0.2">
      <c r="A37" s="1043" t="s">
        <v>85</v>
      </c>
      <c r="B37" s="181">
        <v>2471</v>
      </c>
      <c r="C37" s="182">
        <v>25422</v>
      </c>
      <c r="D37" s="192">
        <v>27240</v>
      </c>
      <c r="E37" s="182">
        <v>345</v>
      </c>
      <c r="F37" s="182">
        <v>2199</v>
      </c>
      <c r="G37" s="192">
        <v>5389</v>
      </c>
      <c r="H37" s="182">
        <v>156</v>
      </c>
      <c r="I37" s="182">
        <v>1416</v>
      </c>
      <c r="J37" s="192">
        <v>2000</v>
      </c>
      <c r="K37" s="181">
        <v>352</v>
      </c>
      <c r="L37" s="182">
        <v>3733</v>
      </c>
      <c r="M37" s="192">
        <v>4577</v>
      </c>
      <c r="N37" s="182">
        <v>414</v>
      </c>
      <c r="O37" s="182">
        <v>5742</v>
      </c>
      <c r="P37" s="228">
        <v>4434</v>
      </c>
      <c r="Q37" s="182">
        <v>859</v>
      </c>
      <c r="R37" s="182">
        <v>6973</v>
      </c>
      <c r="S37" s="192">
        <v>7298</v>
      </c>
      <c r="T37" s="182">
        <v>44</v>
      </c>
      <c r="U37" s="182">
        <v>2684</v>
      </c>
      <c r="V37" s="192">
        <v>382</v>
      </c>
      <c r="W37" s="181">
        <v>57</v>
      </c>
      <c r="X37" s="182">
        <v>1487</v>
      </c>
      <c r="Y37" s="192">
        <v>634</v>
      </c>
      <c r="Z37" s="182">
        <v>244</v>
      </c>
      <c r="AA37" s="182">
        <v>1188</v>
      </c>
      <c r="AB37" s="228">
        <v>2526</v>
      </c>
      <c r="AC37" s="397"/>
    </row>
    <row r="38" spans="1:29" ht="12.75" customHeight="1" thickBot="1" x14ac:dyDescent="0.25">
      <c r="A38" s="1044"/>
      <c r="B38" s="345">
        <v>1</v>
      </c>
      <c r="C38" s="346">
        <v>1</v>
      </c>
      <c r="D38" s="347">
        <v>1</v>
      </c>
      <c r="E38" s="348">
        <v>0.13961999999999999</v>
      </c>
      <c r="F38" s="348">
        <v>8.6499999999999994E-2</v>
      </c>
      <c r="G38" s="349">
        <v>0.19783000000000001</v>
      </c>
      <c r="H38" s="350">
        <v>6.3130000000000006E-2</v>
      </c>
      <c r="I38" s="348">
        <v>5.57E-2</v>
      </c>
      <c r="J38" s="349">
        <v>7.3419999999999999E-2</v>
      </c>
      <c r="K38" s="350">
        <v>0.14244999999999999</v>
      </c>
      <c r="L38" s="348">
        <v>0.14684</v>
      </c>
      <c r="M38" s="349">
        <v>0.16802</v>
      </c>
      <c r="N38" s="350">
        <v>0.16753999999999999</v>
      </c>
      <c r="O38" s="348">
        <v>0.22586999999999999</v>
      </c>
      <c r="P38" s="351">
        <v>0.16278000000000001</v>
      </c>
      <c r="Q38" s="348">
        <v>0.34762999999999999</v>
      </c>
      <c r="R38" s="348">
        <v>0.27428999999999998</v>
      </c>
      <c r="S38" s="349">
        <v>0.26790999999999998</v>
      </c>
      <c r="T38" s="350">
        <v>1.7809999999999999E-2</v>
      </c>
      <c r="U38" s="348">
        <v>0.10557999999999999</v>
      </c>
      <c r="V38" s="349">
        <v>1.4019999999999999E-2</v>
      </c>
      <c r="W38" s="350">
        <v>2.307E-2</v>
      </c>
      <c r="X38" s="348">
        <v>5.849E-2</v>
      </c>
      <c r="Y38" s="349">
        <v>2.3269999999999999E-2</v>
      </c>
      <c r="Z38" s="350">
        <v>9.8750000000000004E-2</v>
      </c>
      <c r="AA38" s="348">
        <v>4.6730000000000001E-2</v>
      </c>
      <c r="AB38" s="351">
        <v>9.2730000000000007E-2</v>
      </c>
      <c r="AC38" s="397"/>
    </row>
    <row r="39" spans="1:29" s="397" customFormat="1" x14ac:dyDescent="0.2"/>
    <row r="40" spans="1:29" s="526" customFormat="1" ht="11.25" x14ac:dyDescent="0.2">
      <c r="A40" s="526" t="str">
        <f>"Anmerkungen. Datengrundlage: Volkshochschul-Statistik "&amp;Hilfswerte!B1&amp;"; Basis: "&amp;Tabelle1!$C$36&amp;" vhs."</f>
        <v>Anmerkungen. Datengrundlage: Volkshochschul-Statistik 2024; Basis: 821 vhs.</v>
      </c>
      <c r="Q40" s="526" t="str">
        <f>"Anmerkungen. Datengrundlage: Volkshochschul-Statistik "&amp;Hilfswerte!B1&amp;"; Basis: "&amp;Tabelle1!$C$36&amp;" vhs."</f>
        <v>Anmerkungen. Datengrundlage: Volkshochschul-Statistik 2024; Basis: 821 vhs.</v>
      </c>
    </row>
    <row r="41" spans="1:29" s="397" customFormat="1" x14ac:dyDescent="0.2"/>
    <row r="42" spans="1:29" s="397" customFormat="1" x14ac:dyDescent="0.2">
      <c r="A42" s="534" t="str">
        <f>Tabelle1!$A$41</f>
        <v>Datengrundlage: Deutsches Institut für Erwachsenenbildung DIE (2025). „Basisdaten Volkshochschul-Statistik (seit 2018)“</v>
      </c>
      <c r="B42" s="536"/>
      <c r="C42" s="536"/>
      <c r="D42" s="536"/>
      <c r="E42" s="536"/>
      <c r="F42" s="536"/>
      <c r="G42" s="532"/>
      <c r="H42" s="532"/>
      <c r="I42" s="532"/>
      <c r="Q42" s="534" t="str">
        <f>Tabelle1!$A$41</f>
        <v>Datengrundlage: Deutsches Institut für Erwachsenenbildung DIE (2025). „Basisdaten Volkshochschul-Statistik (seit 2018)“</v>
      </c>
      <c r="R42" s="536"/>
      <c r="S42" s="536"/>
      <c r="T42" s="536"/>
      <c r="U42" s="536"/>
      <c r="V42" s="536"/>
      <c r="W42" s="532"/>
      <c r="X42" s="532"/>
      <c r="Y42" s="532"/>
    </row>
    <row r="43" spans="1:29" s="397" customFormat="1" x14ac:dyDescent="0.2">
      <c r="A43" s="534" t="str">
        <f>Tabelle1!$A$42</f>
        <v xml:space="preserve">(ZA6276; Version 2.0.0) [Data set]. GESIS, Köln. </v>
      </c>
      <c r="B43" s="532"/>
      <c r="C43" s="532"/>
      <c r="D43" s="532"/>
      <c r="F43" s="762" t="s">
        <v>473</v>
      </c>
      <c r="G43" s="762"/>
      <c r="H43" s="762"/>
      <c r="I43" s="532"/>
      <c r="Q43" s="534" t="str">
        <f>Tabelle1!$A$42</f>
        <v xml:space="preserve">(ZA6276; Version 2.0.0) [Data set]. GESIS, Köln. </v>
      </c>
      <c r="R43" s="532"/>
      <c r="S43" s="532"/>
      <c r="T43" s="532"/>
      <c r="V43" s="762" t="s">
        <v>473</v>
      </c>
      <c r="W43" s="762"/>
      <c r="X43" s="762"/>
      <c r="Y43" s="532"/>
    </row>
    <row r="44" spans="1:29" s="397" customFormat="1" x14ac:dyDescent="0.2">
      <c r="A44" s="536"/>
      <c r="B44" s="536"/>
      <c r="C44" s="536"/>
      <c r="D44" s="536"/>
      <c r="E44" s="536"/>
      <c r="F44" s="536"/>
      <c r="G44" s="532"/>
      <c r="H44" s="532"/>
      <c r="I44" s="532"/>
      <c r="Q44" s="536"/>
      <c r="R44" s="536"/>
      <c r="S44" s="536"/>
      <c r="T44" s="536"/>
      <c r="U44" s="536"/>
      <c r="V44" s="536"/>
      <c r="W44" s="532"/>
      <c r="X44" s="532"/>
      <c r="Y44" s="532"/>
    </row>
    <row r="45" spans="1:29" s="397" customFormat="1" x14ac:dyDescent="0.2">
      <c r="A45" s="666" t="str">
        <f>Tabelle1!$A$44</f>
        <v>Die Tabellen stehen unter der Lizenz CC BY-SA DEED 4.0.</v>
      </c>
      <c r="B45" s="536"/>
      <c r="C45" s="536"/>
      <c r="D45" s="536"/>
      <c r="E45" s="536"/>
      <c r="F45" s="536"/>
      <c r="G45" s="532"/>
      <c r="H45" s="532"/>
      <c r="I45" s="532"/>
      <c r="Q45" s="666" t="str">
        <f>Tabelle1!$A$44</f>
        <v>Die Tabellen stehen unter der Lizenz CC BY-SA DEED 4.0.</v>
      </c>
      <c r="R45" s="536"/>
      <c r="S45" s="536"/>
      <c r="T45" s="536"/>
      <c r="U45" s="536"/>
      <c r="V45" s="536"/>
      <c r="W45" s="532"/>
      <c r="X45" s="532"/>
      <c r="Y45" s="532"/>
    </row>
  </sheetData>
  <mergeCells count="33">
    <mergeCell ref="F43:H43"/>
    <mergeCell ref="V43:X43"/>
    <mergeCell ref="Q1:AB1"/>
    <mergeCell ref="Q2:Y2"/>
    <mergeCell ref="Z2:AB3"/>
    <mergeCell ref="E3:G3"/>
    <mergeCell ref="H3:J3"/>
    <mergeCell ref="K3:M3"/>
    <mergeCell ref="N3:P3"/>
    <mergeCell ref="Q3:S3"/>
    <mergeCell ref="T3:V3"/>
    <mergeCell ref="W3:Y3"/>
    <mergeCell ref="A5:A6"/>
    <mergeCell ref="A1:P1"/>
    <mergeCell ref="A2:A4"/>
    <mergeCell ref="B2:D3"/>
    <mergeCell ref="E2:P2"/>
    <mergeCell ref="A11:A12"/>
    <mergeCell ref="A13:A14"/>
    <mergeCell ref="A15:A16"/>
    <mergeCell ref="A7:A8"/>
    <mergeCell ref="A9:A10"/>
    <mergeCell ref="A23:A24"/>
    <mergeCell ref="A25:A26"/>
    <mergeCell ref="A27:A28"/>
    <mergeCell ref="A17:A18"/>
    <mergeCell ref="A19:A20"/>
    <mergeCell ref="A21:A22"/>
    <mergeCell ref="A29:A30"/>
    <mergeCell ref="A37:A38"/>
    <mergeCell ref="A31:A32"/>
    <mergeCell ref="A33:A34"/>
    <mergeCell ref="A35:A36"/>
  </mergeCells>
  <conditionalFormatting sqref="A6 A8 A10 A12 A14 A16 A18 A20 A22 A24 A26 A28 A30 A32 A34 A36">
    <cfRule type="cellIs" dxfId="106" priority="6" stopIfTrue="1" operator="equal">
      <formula>1</formula>
    </cfRule>
  </conditionalFormatting>
  <conditionalFormatting sqref="A6:P6 A8:P8 A10:P10 A12:P12 A14:P14 A16:P16 A18:P18 A20:P20 A22:P22 A24:P24 A26:P26 A28:P28 A30:P30 A32:P32 A34:P34 A36:P36 A38:AB38">
    <cfRule type="cellIs" dxfId="105" priority="7" stopIfTrue="1" operator="lessThan">
      <formula>0.0005</formula>
    </cfRule>
  </conditionalFormatting>
  <conditionalFormatting sqref="A5:AB5 B7:AB7 A9:AB9 A11:AB11 A13:AB13 A15:AB15 A17:AB17 A19:AB19 A21:AB21 A23:AB23 A25:AB25 A27:AB27 A29:AB29 A31:AB31 A33:AB33 A35:AB35 A37:AB37">
    <cfRule type="cellIs" dxfId="104" priority="2" stopIfTrue="1" operator="equal">
      <formula>0</formula>
    </cfRule>
  </conditionalFormatting>
  <conditionalFormatting sqref="Q6:AB6 Q8:AB8 Q10:AB10 Q12:AB12 Q14:AB14 Q16:AB16 Q18:AB18 Q20:AB20 Q22:AB22 Q24:AB24 Q26:AB26 Q28:AB28 Q30:AB30 Q32:AB32 Q34:AB34 Q36:AB36">
    <cfRule type="cellIs" dxfId="103" priority="1" stopIfTrue="1" operator="lessThan">
      <formula>0.0005</formula>
    </cfRule>
  </conditionalFormatting>
  <hyperlinks>
    <hyperlink ref="A45" r:id="rId1" display="Publikation und Tabellen stehen unter der Lizenz CC BY-SA DEED 4.0." xr:uid="{6507A9A2-3FE9-4594-B394-7558049F909B}"/>
    <hyperlink ref="Q45" r:id="rId2" display="Publikation und Tabellen stehen unter der Lizenz CC BY-SA DEED 4.0." xr:uid="{674D818E-8E47-4022-B31E-2B4682A82B32}"/>
    <hyperlink ref="F43" r:id="rId3" xr:uid="{71CF1927-B795-44D0-92D1-C37BEB53DC15}"/>
    <hyperlink ref="F43:H43" r:id="rId4" display="http://dx.doi.org/10.4232/1.14582 " xr:uid="{36AC9DA0-EE0A-4D45-8D3E-6CA77E12F7AE}"/>
    <hyperlink ref="V43" r:id="rId5" xr:uid="{882EA440-3C2E-4A38-AD8B-130B2615623D}"/>
    <hyperlink ref="V43:X43" r:id="rId6" display="http://dx.doi.org/10.4232/1.14582 " xr:uid="{DA9614C2-88F9-438E-B23B-4555BD1BCB47}"/>
  </hyperlinks>
  <pageMargins left="0.7" right="0.7" top="0.78740157499999996" bottom="0.78740157499999996" header="0.3" footer="0.3"/>
  <pageSetup paperSize="9" scale="65" orientation="portrait" r:id="rId7"/>
  <colBreaks count="1" manualBreakCount="1">
    <brk id="16" max="1048575" man="1"/>
  </colBreaks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A5793D-410D-4594-B046-B4E1C346E336}">
  <dimension ref="A1:AF45"/>
  <sheetViews>
    <sheetView view="pageBreakPreview" zoomScaleNormal="100" zoomScaleSheetLayoutView="100" workbookViewId="0">
      <selection sqref="A1:I1"/>
    </sheetView>
  </sheetViews>
  <sheetFormatPr baseColWidth="10" defaultRowHeight="12.75" x14ac:dyDescent="0.2"/>
  <cols>
    <col min="1" max="1" width="12.7109375" style="20" customWidth="1"/>
    <col min="2" max="2" width="13.5703125" style="20" customWidth="1"/>
    <col min="3" max="6" width="12.7109375" style="20" customWidth="1"/>
    <col min="7" max="7" width="13.28515625" style="20" customWidth="1"/>
    <col min="8" max="8" width="15.5703125" style="20" customWidth="1"/>
    <col min="9" max="9" width="12.7109375" style="20" customWidth="1"/>
    <col min="10" max="10" width="2.85546875" style="20" customWidth="1"/>
    <col min="11" max="11" width="12.7109375" style="20" customWidth="1"/>
    <col min="12" max="12" width="13.5703125" style="20" customWidth="1"/>
    <col min="13" max="16" width="12.7109375" style="20" customWidth="1"/>
    <col min="17" max="17" width="13.140625" style="20" customWidth="1"/>
    <col min="18" max="18" width="15.5703125" style="20" customWidth="1"/>
    <col min="19" max="19" width="12.7109375" style="20" customWidth="1"/>
    <col min="20" max="20" width="3.28515625" style="397" customWidth="1"/>
    <col min="21" max="29" width="8.28515625" style="397" customWidth="1"/>
    <col min="30" max="30" width="2.7109375" style="397" customWidth="1"/>
    <col min="31" max="32" width="7.140625" style="397" customWidth="1"/>
    <col min="33" max="16384" width="11.42578125" style="20"/>
  </cols>
  <sheetData>
    <row r="1" spans="1:32" s="397" customFormat="1" ht="59.25" customHeight="1" thickBot="1" x14ac:dyDescent="0.25">
      <c r="A1" s="817" t="str">
        <f>"Tabelle 22: Vermittlung von Teilnehmenden an Kursen im Rahmen digitaler Gemeinschaftsangebote nach Ländern und Programmbereichen " &amp;Hilfswerte!B1</f>
        <v>Tabelle 22: Vermittlung von Teilnehmenden an Kursen im Rahmen digitaler Gemeinschaftsangebote nach Ländern und Programmbereichen 2024</v>
      </c>
      <c r="B1" s="817"/>
      <c r="C1" s="817"/>
      <c r="D1" s="817"/>
      <c r="E1" s="817"/>
      <c r="F1" s="817"/>
      <c r="G1" s="817"/>
      <c r="H1" s="817"/>
      <c r="I1" s="817"/>
      <c r="J1" s="545"/>
      <c r="K1" s="817" t="str">
        <f>"noch Tabelle 22: Vermittlung von Teilnehmenden an Einzelveranstaltungen im Rahmen digitaler Gemeinschaftsangebote nach Ländern und Programmbereichen " &amp;Hilfswerte!B1</f>
        <v>noch Tabelle 22: Vermittlung von Teilnehmenden an Einzelveranstaltungen im Rahmen digitaler Gemeinschaftsangebote nach Ländern und Programmbereichen 2024</v>
      </c>
      <c r="L1" s="817"/>
      <c r="M1" s="817"/>
      <c r="N1" s="817"/>
      <c r="O1" s="817"/>
      <c r="P1" s="817"/>
      <c r="Q1" s="817"/>
      <c r="R1" s="817"/>
      <c r="S1" s="817"/>
      <c r="T1" s="545"/>
      <c r="U1" s="545"/>
      <c r="V1" s="545"/>
      <c r="W1" s="545"/>
      <c r="X1" s="545"/>
      <c r="Y1" s="545"/>
      <c r="Z1" s="545"/>
      <c r="AA1" s="545"/>
      <c r="AB1" s="545"/>
      <c r="AC1" s="545"/>
      <c r="AD1" s="545"/>
      <c r="AE1" s="545"/>
      <c r="AF1" s="545"/>
    </row>
    <row r="2" spans="1:32" s="19" customFormat="1" ht="14.25" customHeight="1" x14ac:dyDescent="0.2">
      <c r="A2" s="801" t="s">
        <v>12</v>
      </c>
      <c r="B2" s="835" t="s">
        <v>454</v>
      </c>
      <c r="C2" s="859" t="s">
        <v>455</v>
      </c>
      <c r="D2" s="793"/>
      <c r="E2" s="793"/>
      <c r="F2" s="793"/>
      <c r="G2" s="793"/>
      <c r="H2" s="793"/>
      <c r="I2" s="794"/>
      <c r="J2" s="537"/>
      <c r="K2" s="801" t="s">
        <v>12</v>
      </c>
      <c r="L2" s="835" t="s">
        <v>454</v>
      </c>
      <c r="M2" s="859" t="s">
        <v>456</v>
      </c>
      <c r="N2" s="793"/>
      <c r="O2" s="793"/>
      <c r="P2" s="793"/>
      <c r="Q2" s="793"/>
      <c r="R2" s="793"/>
      <c r="S2" s="794"/>
      <c r="T2" s="537"/>
      <c r="U2" s="537"/>
      <c r="V2" s="537"/>
      <c r="W2" s="537"/>
      <c r="X2" s="537"/>
      <c r="Y2" s="537"/>
      <c r="Z2" s="537"/>
      <c r="AA2" s="537"/>
      <c r="AB2" s="537"/>
      <c r="AC2" s="537"/>
      <c r="AD2" s="537"/>
      <c r="AE2" s="537"/>
      <c r="AF2" s="537"/>
    </row>
    <row r="3" spans="1:32" s="40" customFormat="1" ht="72" x14ac:dyDescent="0.2">
      <c r="A3" s="802"/>
      <c r="B3" s="1052"/>
      <c r="C3" s="658" t="s">
        <v>1</v>
      </c>
      <c r="D3" s="658" t="s">
        <v>2</v>
      </c>
      <c r="E3" s="658" t="s">
        <v>19</v>
      </c>
      <c r="F3" s="657" t="s">
        <v>20</v>
      </c>
      <c r="G3" s="657" t="s">
        <v>349</v>
      </c>
      <c r="H3" s="657" t="s">
        <v>359</v>
      </c>
      <c r="I3" s="659" t="s">
        <v>39</v>
      </c>
      <c r="J3" s="549"/>
      <c r="K3" s="802"/>
      <c r="L3" s="1052"/>
      <c r="M3" s="658" t="s">
        <v>1</v>
      </c>
      <c r="N3" s="658" t="s">
        <v>2</v>
      </c>
      <c r="O3" s="658" t="s">
        <v>19</v>
      </c>
      <c r="P3" s="657" t="s">
        <v>20</v>
      </c>
      <c r="Q3" s="657" t="s">
        <v>349</v>
      </c>
      <c r="R3" s="657" t="s">
        <v>359</v>
      </c>
      <c r="S3" s="659" t="s">
        <v>39</v>
      </c>
      <c r="T3" s="549"/>
      <c r="U3" s="549"/>
      <c r="V3" s="549"/>
      <c r="W3" s="549"/>
      <c r="X3" s="549"/>
      <c r="Y3" s="549"/>
      <c r="Z3" s="549"/>
      <c r="AA3" s="549"/>
      <c r="AB3" s="549"/>
      <c r="AC3" s="549"/>
      <c r="AD3" s="549"/>
      <c r="AE3" s="549"/>
      <c r="AF3" s="549"/>
    </row>
    <row r="4" spans="1:32" s="21" customFormat="1" ht="12.75" customHeight="1" x14ac:dyDescent="0.2">
      <c r="A4" s="799" t="s">
        <v>61</v>
      </c>
      <c r="B4" s="179">
        <v>816</v>
      </c>
      <c r="C4" s="662">
        <v>231</v>
      </c>
      <c r="D4" s="662">
        <v>36</v>
      </c>
      <c r="E4" s="662">
        <v>198</v>
      </c>
      <c r="F4" s="662">
        <v>60</v>
      </c>
      <c r="G4" s="662">
        <v>289</v>
      </c>
      <c r="H4" s="662">
        <v>2</v>
      </c>
      <c r="I4" s="222">
        <v>0</v>
      </c>
      <c r="J4" s="399"/>
      <c r="K4" s="799" t="s">
        <v>61</v>
      </c>
      <c r="L4" s="179">
        <v>13088</v>
      </c>
      <c r="M4" s="662">
        <v>11722</v>
      </c>
      <c r="N4" s="662">
        <v>225</v>
      </c>
      <c r="O4" s="662">
        <v>521</v>
      </c>
      <c r="P4" s="662">
        <v>14</v>
      </c>
      <c r="Q4" s="662">
        <v>565</v>
      </c>
      <c r="R4" s="662">
        <v>11</v>
      </c>
      <c r="S4" s="222">
        <v>30</v>
      </c>
      <c r="T4" s="399"/>
      <c r="U4" s="399"/>
      <c r="V4" s="399"/>
      <c r="W4" s="399"/>
      <c r="X4" s="399"/>
      <c r="Y4" s="399"/>
      <c r="Z4" s="399"/>
      <c r="AA4" s="399"/>
      <c r="AB4" s="399"/>
      <c r="AC4" s="399"/>
      <c r="AD4" s="399"/>
      <c r="AE4" s="399"/>
      <c r="AF4" s="399"/>
    </row>
    <row r="5" spans="1:32" s="21" customFormat="1" ht="12.75" customHeight="1" x14ac:dyDescent="0.2">
      <c r="A5" s="782"/>
      <c r="B5" s="41">
        <v>1</v>
      </c>
      <c r="C5" s="663">
        <v>0.28309000000000001</v>
      </c>
      <c r="D5" s="663">
        <v>4.4119999999999999E-2</v>
      </c>
      <c r="E5" s="663">
        <v>0.24265</v>
      </c>
      <c r="F5" s="663">
        <v>7.3529999999999998E-2</v>
      </c>
      <c r="G5" s="663">
        <v>0.35416999999999998</v>
      </c>
      <c r="H5" s="663">
        <v>2.4499999999999999E-3</v>
      </c>
      <c r="I5" s="47" t="s">
        <v>482</v>
      </c>
      <c r="J5" s="399"/>
      <c r="K5" s="782"/>
      <c r="L5" s="41">
        <v>1</v>
      </c>
      <c r="M5" s="663">
        <v>0.89563000000000004</v>
      </c>
      <c r="N5" s="663">
        <v>1.719E-2</v>
      </c>
      <c r="O5" s="663">
        <v>3.9809999999999998E-2</v>
      </c>
      <c r="P5" s="663">
        <v>1.07E-3</v>
      </c>
      <c r="Q5" s="663">
        <v>4.317E-2</v>
      </c>
      <c r="R5" s="663">
        <v>8.4000000000000003E-4</v>
      </c>
      <c r="S5" s="47">
        <v>2.2899999999999999E-3</v>
      </c>
      <c r="T5" s="399"/>
      <c r="U5" s="399"/>
      <c r="V5" s="399"/>
      <c r="W5" s="399"/>
      <c r="X5" s="399"/>
      <c r="Y5" s="399"/>
      <c r="Z5" s="399"/>
      <c r="AA5" s="399"/>
      <c r="AB5" s="399"/>
      <c r="AC5" s="399"/>
      <c r="AD5" s="399"/>
      <c r="AE5" s="399"/>
      <c r="AF5" s="399"/>
    </row>
    <row r="6" spans="1:32" s="21" customFormat="1" ht="12.75" customHeight="1" x14ac:dyDescent="0.2">
      <c r="A6" s="782" t="s">
        <v>62</v>
      </c>
      <c r="B6" s="179">
        <v>1189</v>
      </c>
      <c r="C6" s="205">
        <v>363</v>
      </c>
      <c r="D6" s="205">
        <v>67</v>
      </c>
      <c r="E6" s="205">
        <v>168</v>
      </c>
      <c r="F6" s="205">
        <v>277</v>
      </c>
      <c r="G6" s="205">
        <v>306</v>
      </c>
      <c r="H6" s="205">
        <v>0</v>
      </c>
      <c r="I6" s="222">
        <v>8</v>
      </c>
      <c r="J6" s="399"/>
      <c r="K6" s="782" t="s">
        <v>62</v>
      </c>
      <c r="L6" s="179">
        <v>8254</v>
      </c>
      <c r="M6" s="205">
        <v>5317</v>
      </c>
      <c r="N6" s="205">
        <v>247</v>
      </c>
      <c r="O6" s="205">
        <v>397</v>
      </c>
      <c r="P6" s="205">
        <v>47</v>
      </c>
      <c r="Q6" s="205">
        <v>1811</v>
      </c>
      <c r="R6" s="205">
        <v>435</v>
      </c>
      <c r="S6" s="222">
        <v>0</v>
      </c>
      <c r="T6" s="399"/>
      <c r="U6" s="399"/>
      <c r="V6" s="399"/>
      <c r="W6" s="399"/>
      <c r="X6" s="399"/>
      <c r="Y6" s="399"/>
      <c r="Z6" s="399"/>
      <c r="AA6" s="399"/>
      <c r="AB6" s="399"/>
      <c r="AC6" s="399"/>
      <c r="AD6" s="399"/>
      <c r="AE6" s="399"/>
      <c r="AF6" s="399"/>
    </row>
    <row r="7" spans="1:32" s="45" customFormat="1" ht="12.75" customHeight="1" x14ac:dyDescent="0.2">
      <c r="A7" s="782"/>
      <c r="B7" s="41">
        <v>1</v>
      </c>
      <c r="C7" s="663">
        <v>0.30530000000000002</v>
      </c>
      <c r="D7" s="663">
        <v>5.6349999999999997E-2</v>
      </c>
      <c r="E7" s="663">
        <v>0.14130000000000001</v>
      </c>
      <c r="F7" s="663">
        <v>0.23297000000000001</v>
      </c>
      <c r="G7" s="663">
        <v>0.25735999999999998</v>
      </c>
      <c r="H7" s="663" t="s">
        <v>482</v>
      </c>
      <c r="I7" s="47">
        <v>6.7299999999999999E-3</v>
      </c>
      <c r="J7" s="550"/>
      <c r="K7" s="782"/>
      <c r="L7" s="41">
        <v>1</v>
      </c>
      <c r="M7" s="663">
        <v>0.64417000000000002</v>
      </c>
      <c r="N7" s="663">
        <v>2.9919999999999999E-2</v>
      </c>
      <c r="O7" s="663">
        <v>4.8099999999999997E-2</v>
      </c>
      <c r="P7" s="663">
        <v>5.6899999999999997E-3</v>
      </c>
      <c r="Q7" s="663">
        <v>0.21940999999999999</v>
      </c>
      <c r="R7" s="663">
        <v>5.2699999999999997E-2</v>
      </c>
      <c r="S7" s="47" t="s">
        <v>482</v>
      </c>
      <c r="T7" s="550"/>
      <c r="U7" s="550"/>
      <c r="V7" s="550"/>
      <c r="W7" s="550"/>
      <c r="X7" s="550"/>
      <c r="Y7" s="550"/>
      <c r="Z7" s="550"/>
      <c r="AA7" s="550"/>
      <c r="AB7" s="550"/>
      <c r="AC7" s="550"/>
      <c r="AD7" s="550"/>
      <c r="AE7" s="550"/>
      <c r="AF7" s="550"/>
    </row>
    <row r="8" spans="1:32" s="21" customFormat="1" ht="12.75" customHeight="1" x14ac:dyDescent="0.2">
      <c r="A8" s="782" t="s">
        <v>63</v>
      </c>
      <c r="B8" s="179">
        <v>0</v>
      </c>
      <c r="C8" s="205">
        <v>0</v>
      </c>
      <c r="D8" s="205">
        <v>0</v>
      </c>
      <c r="E8" s="205">
        <v>0</v>
      </c>
      <c r="F8" s="205">
        <v>0</v>
      </c>
      <c r="G8" s="205">
        <v>0</v>
      </c>
      <c r="H8" s="205">
        <v>0</v>
      </c>
      <c r="I8" s="222">
        <v>0</v>
      </c>
      <c r="J8" s="399"/>
      <c r="K8" s="782" t="s">
        <v>63</v>
      </c>
      <c r="L8" s="179">
        <v>0</v>
      </c>
      <c r="M8" s="205">
        <v>0</v>
      </c>
      <c r="N8" s="205">
        <v>0</v>
      </c>
      <c r="O8" s="205">
        <v>0</v>
      </c>
      <c r="P8" s="205">
        <v>0</v>
      </c>
      <c r="Q8" s="205">
        <v>0</v>
      </c>
      <c r="R8" s="205">
        <v>0</v>
      </c>
      <c r="S8" s="222">
        <v>0</v>
      </c>
      <c r="T8" s="399"/>
      <c r="U8" s="399"/>
      <c r="V8" s="399"/>
      <c r="W8" s="399"/>
      <c r="X8" s="399"/>
      <c r="Y8" s="399"/>
      <c r="Z8" s="399"/>
      <c r="AA8" s="399"/>
      <c r="AB8" s="399"/>
      <c r="AC8" s="399"/>
      <c r="AD8" s="399"/>
      <c r="AE8" s="399"/>
      <c r="AF8" s="399"/>
    </row>
    <row r="9" spans="1:32" s="45" customFormat="1" ht="12.75" customHeight="1" x14ac:dyDescent="0.2">
      <c r="A9" s="782"/>
      <c r="B9" s="41" t="s">
        <v>482</v>
      </c>
      <c r="C9" s="663" t="s">
        <v>482</v>
      </c>
      <c r="D9" s="663" t="s">
        <v>482</v>
      </c>
      <c r="E9" s="663" t="s">
        <v>482</v>
      </c>
      <c r="F9" s="663" t="s">
        <v>482</v>
      </c>
      <c r="G9" s="663" t="s">
        <v>482</v>
      </c>
      <c r="H9" s="663" t="s">
        <v>482</v>
      </c>
      <c r="I9" s="47" t="s">
        <v>482</v>
      </c>
      <c r="J9" s="550"/>
      <c r="K9" s="782"/>
      <c r="L9" s="41" t="s">
        <v>482</v>
      </c>
      <c r="M9" s="663" t="s">
        <v>482</v>
      </c>
      <c r="N9" s="663" t="s">
        <v>482</v>
      </c>
      <c r="O9" s="663" t="s">
        <v>482</v>
      </c>
      <c r="P9" s="663" t="s">
        <v>482</v>
      </c>
      <c r="Q9" s="663" t="s">
        <v>482</v>
      </c>
      <c r="R9" s="663" t="s">
        <v>482</v>
      </c>
      <c r="S9" s="47" t="s">
        <v>482</v>
      </c>
      <c r="T9" s="550"/>
      <c r="U9" s="550"/>
      <c r="V9" s="550"/>
      <c r="W9" s="550"/>
      <c r="X9" s="550"/>
      <c r="Y9" s="550"/>
      <c r="Z9" s="550"/>
      <c r="AA9" s="550"/>
      <c r="AB9" s="550"/>
      <c r="AC9" s="550"/>
      <c r="AD9" s="550"/>
      <c r="AE9" s="550"/>
      <c r="AF9" s="550"/>
    </row>
    <row r="10" spans="1:32" s="21" customFormat="1" ht="12.75" customHeight="1" x14ac:dyDescent="0.2">
      <c r="A10" s="782" t="s">
        <v>64</v>
      </c>
      <c r="B10" s="179">
        <v>207</v>
      </c>
      <c r="C10" s="205">
        <v>119</v>
      </c>
      <c r="D10" s="205">
        <v>18</v>
      </c>
      <c r="E10" s="205">
        <v>16</v>
      </c>
      <c r="F10" s="205">
        <v>0</v>
      </c>
      <c r="G10" s="205">
        <v>54</v>
      </c>
      <c r="H10" s="205">
        <v>0</v>
      </c>
      <c r="I10" s="222">
        <v>0</v>
      </c>
      <c r="J10" s="399"/>
      <c r="K10" s="782" t="s">
        <v>64</v>
      </c>
      <c r="L10" s="179">
        <v>422</v>
      </c>
      <c r="M10" s="205">
        <v>325</v>
      </c>
      <c r="N10" s="205">
        <v>30</v>
      </c>
      <c r="O10" s="205">
        <v>3</v>
      </c>
      <c r="P10" s="205">
        <v>9</v>
      </c>
      <c r="Q10" s="205">
        <v>55</v>
      </c>
      <c r="R10" s="205">
        <v>0</v>
      </c>
      <c r="S10" s="222">
        <v>0</v>
      </c>
      <c r="T10" s="399"/>
      <c r="U10" s="399"/>
      <c r="V10" s="399"/>
      <c r="W10" s="399"/>
      <c r="X10" s="399"/>
      <c r="Y10" s="399"/>
      <c r="Z10" s="399"/>
      <c r="AA10" s="399"/>
      <c r="AB10" s="399"/>
      <c r="AC10" s="399"/>
      <c r="AD10" s="399"/>
      <c r="AE10" s="399"/>
      <c r="AF10" s="399"/>
    </row>
    <row r="11" spans="1:32" s="45" customFormat="1" ht="12.75" customHeight="1" x14ac:dyDescent="0.2">
      <c r="A11" s="782"/>
      <c r="B11" s="41">
        <v>1</v>
      </c>
      <c r="C11" s="663">
        <v>0.57487999999999995</v>
      </c>
      <c r="D11" s="663">
        <v>8.6959999999999996E-2</v>
      </c>
      <c r="E11" s="663">
        <v>7.7289999999999998E-2</v>
      </c>
      <c r="F11" s="663" t="s">
        <v>482</v>
      </c>
      <c r="G11" s="663">
        <v>0.26086999999999999</v>
      </c>
      <c r="H11" s="663" t="s">
        <v>482</v>
      </c>
      <c r="I11" s="47" t="s">
        <v>482</v>
      </c>
      <c r="J11" s="550"/>
      <c r="K11" s="782"/>
      <c r="L11" s="41">
        <v>1</v>
      </c>
      <c r="M11" s="663">
        <v>0.77014000000000005</v>
      </c>
      <c r="N11" s="663">
        <v>7.109E-2</v>
      </c>
      <c r="O11" s="663">
        <v>7.11E-3</v>
      </c>
      <c r="P11" s="663">
        <v>2.1329999999999998E-2</v>
      </c>
      <c r="Q11" s="663">
        <v>0.13033</v>
      </c>
      <c r="R11" s="663" t="s">
        <v>482</v>
      </c>
      <c r="S11" s="47" t="s">
        <v>482</v>
      </c>
      <c r="T11" s="550"/>
      <c r="U11" s="550"/>
      <c r="V11" s="550"/>
      <c r="W11" s="550"/>
      <c r="X11" s="550"/>
      <c r="Y11" s="550"/>
      <c r="Z11" s="550"/>
      <c r="AA11" s="550"/>
      <c r="AB11" s="550"/>
      <c r="AC11" s="550"/>
      <c r="AD11" s="550"/>
      <c r="AE11" s="550"/>
      <c r="AF11" s="550"/>
    </row>
    <row r="12" spans="1:32" s="21" customFormat="1" ht="12.75" customHeight="1" x14ac:dyDescent="0.2">
      <c r="A12" s="782" t="s">
        <v>65</v>
      </c>
      <c r="B12" s="179">
        <v>205</v>
      </c>
      <c r="C12" s="205">
        <v>24</v>
      </c>
      <c r="D12" s="205">
        <v>0</v>
      </c>
      <c r="E12" s="205">
        <v>0</v>
      </c>
      <c r="F12" s="205">
        <v>0</v>
      </c>
      <c r="G12" s="205">
        <v>169</v>
      </c>
      <c r="H12" s="205">
        <v>0</v>
      </c>
      <c r="I12" s="222">
        <v>12</v>
      </c>
      <c r="J12" s="399"/>
      <c r="K12" s="782" t="s">
        <v>65</v>
      </c>
      <c r="L12" s="179">
        <v>445</v>
      </c>
      <c r="M12" s="205">
        <v>400</v>
      </c>
      <c r="N12" s="205">
        <v>0</v>
      </c>
      <c r="O12" s="205">
        <v>0</v>
      </c>
      <c r="P12" s="205">
        <v>0</v>
      </c>
      <c r="Q12" s="205">
        <v>45</v>
      </c>
      <c r="R12" s="205">
        <v>0</v>
      </c>
      <c r="S12" s="222">
        <v>0</v>
      </c>
      <c r="T12" s="399"/>
      <c r="U12" s="399"/>
      <c r="V12" s="399"/>
      <c r="W12" s="399"/>
      <c r="X12" s="399"/>
      <c r="Y12" s="399"/>
      <c r="Z12" s="399"/>
      <c r="AA12" s="399"/>
      <c r="AB12" s="399"/>
      <c r="AC12" s="399"/>
      <c r="AD12" s="399"/>
      <c r="AE12" s="399"/>
      <c r="AF12" s="399"/>
    </row>
    <row r="13" spans="1:32" s="45" customFormat="1" ht="12.75" customHeight="1" x14ac:dyDescent="0.2">
      <c r="A13" s="782"/>
      <c r="B13" s="41">
        <v>1</v>
      </c>
      <c r="C13" s="663">
        <v>0.11706999999999999</v>
      </c>
      <c r="D13" s="663" t="s">
        <v>482</v>
      </c>
      <c r="E13" s="663" t="s">
        <v>482</v>
      </c>
      <c r="F13" s="663" t="s">
        <v>482</v>
      </c>
      <c r="G13" s="663">
        <v>0.82438999999999996</v>
      </c>
      <c r="H13" s="663" t="s">
        <v>482</v>
      </c>
      <c r="I13" s="47">
        <v>5.8540000000000002E-2</v>
      </c>
      <c r="J13" s="550"/>
      <c r="K13" s="782"/>
      <c r="L13" s="41">
        <v>1</v>
      </c>
      <c r="M13" s="663">
        <v>0.89888000000000001</v>
      </c>
      <c r="N13" s="663" t="s">
        <v>482</v>
      </c>
      <c r="O13" s="663" t="s">
        <v>482</v>
      </c>
      <c r="P13" s="663" t="s">
        <v>482</v>
      </c>
      <c r="Q13" s="663">
        <v>0.10112</v>
      </c>
      <c r="R13" s="663" t="s">
        <v>482</v>
      </c>
      <c r="S13" s="47" t="s">
        <v>482</v>
      </c>
      <c r="T13" s="550"/>
      <c r="U13" s="550"/>
      <c r="V13" s="550"/>
      <c r="W13" s="550"/>
      <c r="X13" s="550"/>
      <c r="Y13" s="550"/>
      <c r="Z13" s="550"/>
      <c r="AA13" s="550"/>
      <c r="AB13" s="550"/>
      <c r="AC13" s="550"/>
      <c r="AD13" s="550"/>
      <c r="AE13" s="550"/>
      <c r="AF13" s="550"/>
    </row>
    <row r="14" spans="1:32" s="21" customFormat="1" ht="12" customHeight="1" x14ac:dyDescent="0.2">
      <c r="A14" s="782" t="s">
        <v>66</v>
      </c>
      <c r="B14" s="179">
        <v>0</v>
      </c>
      <c r="C14" s="205">
        <v>0</v>
      </c>
      <c r="D14" s="205">
        <v>0</v>
      </c>
      <c r="E14" s="205">
        <v>0</v>
      </c>
      <c r="F14" s="205">
        <v>0</v>
      </c>
      <c r="G14" s="205">
        <v>0</v>
      </c>
      <c r="H14" s="205">
        <v>0</v>
      </c>
      <c r="I14" s="222">
        <v>0</v>
      </c>
      <c r="J14" s="399"/>
      <c r="K14" s="782" t="s">
        <v>66</v>
      </c>
      <c r="L14" s="179">
        <v>0</v>
      </c>
      <c r="M14" s="205">
        <v>0</v>
      </c>
      <c r="N14" s="205">
        <v>0</v>
      </c>
      <c r="O14" s="205">
        <v>0</v>
      </c>
      <c r="P14" s="205">
        <v>0</v>
      </c>
      <c r="Q14" s="205">
        <v>0</v>
      </c>
      <c r="R14" s="205">
        <v>0</v>
      </c>
      <c r="S14" s="222">
        <v>0</v>
      </c>
      <c r="T14" s="399"/>
      <c r="U14" s="399"/>
      <c r="V14" s="399"/>
      <c r="W14" s="399"/>
      <c r="X14" s="399"/>
      <c r="Y14" s="399"/>
      <c r="Z14" s="399"/>
      <c r="AA14" s="399"/>
      <c r="AB14" s="399"/>
      <c r="AC14" s="399"/>
      <c r="AD14" s="399"/>
      <c r="AE14" s="399"/>
      <c r="AF14" s="399"/>
    </row>
    <row r="15" spans="1:32" s="45" customFormat="1" ht="12" customHeight="1" x14ac:dyDescent="0.2">
      <c r="A15" s="782"/>
      <c r="B15" s="41" t="s">
        <v>482</v>
      </c>
      <c r="C15" s="663" t="s">
        <v>482</v>
      </c>
      <c r="D15" s="663" t="s">
        <v>482</v>
      </c>
      <c r="E15" s="663" t="s">
        <v>482</v>
      </c>
      <c r="F15" s="663" t="s">
        <v>482</v>
      </c>
      <c r="G15" s="663" t="s">
        <v>482</v>
      </c>
      <c r="H15" s="663" t="s">
        <v>482</v>
      </c>
      <c r="I15" s="47" t="s">
        <v>482</v>
      </c>
      <c r="J15" s="550"/>
      <c r="K15" s="782"/>
      <c r="L15" s="41" t="s">
        <v>482</v>
      </c>
      <c r="M15" s="663" t="s">
        <v>482</v>
      </c>
      <c r="N15" s="663" t="s">
        <v>482</v>
      </c>
      <c r="O15" s="663" t="s">
        <v>482</v>
      </c>
      <c r="P15" s="663" t="s">
        <v>482</v>
      </c>
      <c r="Q15" s="663" t="s">
        <v>482</v>
      </c>
      <c r="R15" s="663" t="s">
        <v>482</v>
      </c>
      <c r="S15" s="47" t="s">
        <v>482</v>
      </c>
      <c r="T15" s="550"/>
      <c r="U15" s="550"/>
      <c r="V15" s="550"/>
      <c r="W15" s="550"/>
      <c r="X15" s="550"/>
      <c r="Y15" s="550"/>
      <c r="Z15" s="550"/>
      <c r="AA15" s="550"/>
      <c r="AB15" s="550"/>
      <c r="AC15" s="550"/>
      <c r="AD15" s="550"/>
      <c r="AE15" s="550"/>
      <c r="AF15" s="550"/>
    </row>
    <row r="16" spans="1:32" s="21" customFormat="1" ht="12.75" customHeight="1" x14ac:dyDescent="0.2">
      <c r="A16" s="782" t="s">
        <v>67</v>
      </c>
      <c r="B16" s="179">
        <v>167</v>
      </c>
      <c r="C16" s="205">
        <v>46</v>
      </c>
      <c r="D16" s="205">
        <v>0</v>
      </c>
      <c r="E16" s="205">
        <v>3</v>
      </c>
      <c r="F16" s="205">
        <v>94</v>
      </c>
      <c r="G16" s="205">
        <v>24</v>
      </c>
      <c r="H16" s="205">
        <v>0</v>
      </c>
      <c r="I16" s="222">
        <v>0</v>
      </c>
      <c r="J16" s="399"/>
      <c r="K16" s="782" t="s">
        <v>67</v>
      </c>
      <c r="L16" s="179">
        <v>2438</v>
      </c>
      <c r="M16" s="205">
        <v>2189</v>
      </c>
      <c r="N16" s="205">
        <v>45</v>
      </c>
      <c r="O16" s="205">
        <v>39</v>
      </c>
      <c r="P16" s="205">
        <v>6</v>
      </c>
      <c r="Q16" s="205">
        <v>159</v>
      </c>
      <c r="R16" s="205">
        <v>0</v>
      </c>
      <c r="S16" s="222">
        <v>0</v>
      </c>
      <c r="T16" s="399"/>
      <c r="U16" s="399"/>
      <c r="V16" s="399"/>
      <c r="W16" s="399"/>
      <c r="X16" s="399"/>
      <c r="Y16" s="399"/>
      <c r="Z16" s="399"/>
      <c r="AA16" s="399"/>
      <c r="AB16" s="399"/>
      <c r="AC16" s="399"/>
      <c r="AD16" s="399"/>
      <c r="AE16" s="399"/>
      <c r="AF16" s="399"/>
    </row>
    <row r="17" spans="1:32" s="45" customFormat="1" ht="12.75" customHeight="1" x14ac:dyDescent="0.2">
      <c r="A17" s="782"/>
      <c r="B17" s="41">
        <v>1</v>
      </c>
      <c r="C17" s="663">
        <v>0.27544999999999997</v>
      </c>
      <c r="D17" s="663" t="s">
        <v>482</v>
      </c>
      <c r="E17" s="663">
        <v>1.796E-2</v>
      </c>
      <c r="F17" s="663">
        <v>0.56286999999999998</v>
      </c>
      <c r="G17" s="663">
        <v>0.14371</v>
      </c>
      <c r="H17" s="663" t="s">
        <v>482</v>
      </c>
      <c r="I17" s="47" t="s">
        <v>482</v>
      </c>
      <c r="J17" s="550"/>
      <c r="K17" s="782"/>
      <c r="L17" s="41">
        <v>1</v>
      </c>
      <c r="M17" s="663">
        <v>0.89786999999999995</v>
      </c>
      <c r="N17" s="663">
        <v>1.8460000000000001E-2</v>
      </c>
      <c r="O17" s="663">
        <v>1.6E-2</v>
      </c>
      <c r="P17" s="663">
        <v>2.4599999999999999E-3</v>
      </c>
      <c r="Q17" s="663">
        <v>6.522E-2</v>
      </c>
      <c r="R17" s="663" t="s">
        <v>482</v>
      </c>
      <c r="S17" s="47" t="s">
        <v>482</v>
      </c>
      <c r="T17" s="550"/>
      <c r="U17" s="550"/>
      <c r="V17" s="550"/>
      <c r="W17" s="550"/>
      <c r="X17" s="550"/>
      <c r="Y17" s="550"/>
      <c r="Z17" s="550"/>
      <c r="AA17" s="550"/>
      <c r="AB17" s="550"/>
      <c r="AC17" s="550"/>
      <c r="AD17" s="550"/>
      <c r="AE17" s="550"/>
      <c r="AF17" s="550"/>
    </row>
    <row r="18" spans="1:32" s="21" customFormat="1" ht="12.75" customHeight="1" x14ac:dyDescent="0.2">
      <c r="A18" s="782" t="s">
        <v>68</v>
      </c>
      <c r="B18" s="179">
        <v>18</v>
      </c>
      <c r="C18" s="205">
        <v>3</v>
      </c>
      <c r="D18" s="205">
        <v>0</v>
      </c>
      <c r="E18" s="205">
        <v>0</v>
      </c>
      <c r="F18" s="205">
        <v>0</v>
      </c>
      <c r="G18" s="205">
        <v>15</v>
      </c>
      <c r="H18" s="205">
        <v>0</v>
      </c>
      <c r="I18" s="222">
        <v>0</v>
      </c>
      <c r="J18" s="399"/>
      <c r="K18" s="782" t="s">
        <v>68</v>
      </c>
      <c r="L18" s="179">
        <v>0</v>
      </c>
      <c r="M18" s="205">
        <v>0</v>
      </c>
      <c r="N18" s="205">
        <v>0</v>
      </c>
      <c r="O18" s="205">
        <v>0</v>
      </c>
      <c r="P18" s="205">
        <v>0</v>
      </c>
      <c r="Q18" s="205">
        <v>0</v>
      </c>
      <c r="R18" s="205">
        <v>0</v>
      </c>
      <c r="S18" s="222">
        <v>0</v>
      </c>
      <c r="T18" s="399"/>
      <c r="U18" s="399"/>
      <c r="V18" s="399"/>
      <c r="W18" s="399"/>
      <c r="X18" s="399"/>
      <c r="Y18" s="399"/>
      <c r="Z18" s="399"/>
      <c r="AA18" s="399"/>
      <c r="AB18" s="399"/>
      <c r="AC18" s="399"/>
      <c r="AD18" s="399"/>
      <c r="AE18" s="399"/>
      <c r="AF18" s="399"/>
    </row>
    <row r="19" spans="1:32" s="45" customFormat="1" ht="12.75" customHeight="1" x14ac:dyDescent="0.2">
      <c r="A19" s="782"/>
      <c r="B19" s="41">
        <v>1</v>
      </c>
      <c r="C19" s="663">
        <v>0.16667000000000001</v>
      </c>
      <c r="D19" s="663" t="s">
        <v>482</v>
      </c>
      <c r="E19" s="663" t="s">
        <v>482</v>
      </c>
      <c r="F19" s="663" t="s">
        <v>482</v>
      </c>
      <c r="G19" s="663">
        <v>0.83333000000000002</v>
      </c>
      <c r="H19" s="663" t="s">
        <v>482</v>
      </c>
      <c r="I19" s="47" t="s">
        <v>482</v>
      </c>
      <c r="J19" s="550"/>
      <c r="K19" s="782"/>
      <c r="L19" s="41" t="s">
        <v>482</v>
      </c>
      <c r="M19" s="663" t="s">
        <v>482</v>
      </c>
      <c r="N19" s="663" t="s">
        <v>482</v>
      </c>
      <c r="O19" s="663" t="s">
        <v>482</v>
      </c>
      <c r="P19" s="663" t="s">
        <v>482</v>
      </c>
      <c r="Q19" s="663" t="s">
        <v>482</v>
      </c>
      <c r="R19" s="663" t="s">
        <v>482</v>
      </c>
      <c r="S19" s="47" t="s">
        <v>482</v>
      </c>
      <c r="T19" s="550"/>
      <c r="U19" s="550"/>
      <c r="V19" s="550"/>
      <c r="W19" s="550"/>
      <c r="X19" s="550"/>
      <c r="Y19" s="550"/>
      <c r="Z19" s="550"/>
      <c r="AA19" s="550"/>
      <c r="AB19" s="550"/>
      <c r="AC19" s="550"/>
      <c r="AD19" s="550"/>
      <c r="AE19" s="550"/>
      <c r="AF19" s="550"/>
    </row>
    <row r="20" spans="1:32" s="21" customFormat="1" ht="12.75" customHeight="1" x14ac:dyDescent="0.2">
      <c r="A20" s="782" t="s">
        <v>69</v>
      </c>
      <c r="B20" s="179">
        <v>610</v>
      </c>
      <c r="C20" s="205">
        <v>344</v>
      </c>
      <c r="D20" s="205">
        <v>0</v>
      </c>
      <c r="E20" s="205">
        <v>12</v>
      </c>
      <c r="F20" s="205">
        <v>14</v>
      </c>
      <c r="G20" s="205">
        <v>240</v>
      </c>
      <c r="H20" s="205">
        <v>0</v>
      </c>
      <c r="I20" s="222">
        <v>0</v>
      </c>
      <c r="J20" s="399"/>
      <c r="K20" s="782" t="s">
        <v>69</v>
      </c>
      <c r="L20" s="179">
        <v>1333</v>
      </c>
      <c r="M20" s="205">
        <v>922</v>
      </c>
      <c r="N20" s="205">
        <v>90</v>
      </c>
      <c r="O20" s="205">
        <v>72</v>
      </c>
      <c r="P20" s="205">
        <v>0</v>
      </c>
      <c r="Q20" s="205">
        <v>249</v>
      </c>
      <c r="R20" s="205">
        <v>0</v>
      </c>
      <c r="S20" s="222">
        <v>0</v>
      </c>
      <c r="T20" s="399"/>
      <c r="U20" s="399"/>
      <c r="V20" s="399"/>
      <c r="W20" s="399"/>
      <c r="X20" s="399"/>
      <c r="Y20" s="399"/>
      <c r="Z20" s="399"/>
      <c r="AA20" s="399"/>
      <c r="AB20" s="399"/>
      <c r="AC20" s="399"/>
      <c r="AD20" s="399"/>
      <c r="AE20" s="399"/>
      <c r="AF20" s="399"/>
    </row>
    <row r="21" spans="1:32" s="45" customFormat="1" ht="12.75" customHeight="1" x14ac:dyDescent="0.2">
      <c r="A21" s="782"/>
      <c r="B21" s="41">
        <v>1</v>
      </c>
      <c r="C21" s="663">
        <v>0.56393000000000004</v>
      </c>
      <c r="D21" s="663" t="s">
        <v>482</v>
      </c>
      <c r="E21" s="663">
        <v>1.967E-2</v>
      </c>
      <c r="F21" s="663">
        <v>2.2950000000000002E-2</v>
      </c>
      <c r="G21" s="663">
        <v>0.39344000000000001</v>
      </c>
      <c r="H21" s="663" t="s">
        <v>482</v>
      </c>
      <c r="I21" s="47" t="s">
        <v>482</v>
      </c>
      <c r="J21" s="550"/>
      <c r="K21" s="782"/>
      <c r="L21" s="41">
        <v>1</v>
      </c>
      <c r="M21" s="663">
        <v>0.69167000000000001</v>
      </c>
      <c r="N21" s="663">
        <v>6.7519999999999997E-2</v>
      </c>
      <c r="O21" s="663">
        <v>5.4010000000000002E-2</v>
      </c>
      <c r="P21" s="663" t="s">
        <v>482</v>
      </c>
      <c r="Q21" s="663">
        <v>0.18679999999999999</v>
      </c>
      <c r="R21" s="663" t="s">
        <v>482</v>
      </c>
      <c r="S21" s="47" t="s">
        <v>482</v>
      </c>
      <c r="T21" s="550"/>
      <c r="U21" s="550"/>
      <c r="V21" s="550"/>
      <c r="W21" s="550"/>
      <c r="X21" s="550"/>
      <c r="Y21" s="550"/>
      <c r="Z21" s="550"/>
      <c r="AA21" s="550"/>
      <c r="AB21" s="550"/>
      <c r="AC21" s="550"/>
      <c r="AD21" s="550"/>
      <c r="AE21" s="550"/>
      <c r="AF21" s="550"/>
    </row>
    <row r="22" spans="1:32" s="21" customFormat="1" ht="12.75" customHeight="1" x14ac:dyDescent="0.2">
      <c r="A22" s="782" t="s">
        <v>70</v>
      </c>
      <c r="B22" s="179">
        <v>842</v>
      </c>
      <c r="C22" s="205">
        <v>267</v>
      </c>
      <c r="D22" s="205">
        <v>8</v>
      </c>
      <c r="E22" s="205">
        <v>15</v>
      </c>
      <c r="F22" s="205">
        <v>45</v>
      </c>
      <c r="G22" s="205">
        <v>507</v>
      </c>
      <c r="H22" s="205">
        <v>0</v>
      </c>
      <c r="I22" s="222">
        <v>0</v>
      </c>
      <c r="J22" s="399"/>
      <c r="K22" s="782" t="s">
        <v>70</v>
      </c>
      <c r="L22" s="179">
        <v>7637</v>
      </c>
      <c r="M22" s="205">
        <v>6119</v>
      </c>
      <c r="N22" s="205">
        <v>362</v>
      </c>
      <c r="O22" s="205">
        <v>540</v>
      </c>
      <c r="P22" s="205">
        <v>0</v>
      </c>
      <c r="Q22" s="205">
        <v>605</v>
      </c>
      <c r="R22" s="205">
        <v>1</v>
      </c>
      <c r="S22" s="222">
        <v>10</v>
      </c>
      <c r="T22" s="399"/>
      <c r="U22" s="399"/>
      <c r="V22" s="399"/>
      <c r="W22" s="399"/>
      <c r="X22" s="399"/>
      <c r="Y22" s="399"/>
      <c r="Z22" s="399"/>
      <c r="AA22" s="399"/>
      <c r="AB22" s="399"/>
      <c r="AC22" s="399"/>
      <c r="AD22" s="399"/>
      <c r="AE22" s="399"/>
      <c r="AF22" s="399"/>
    </row>
    <row r="23" spans="1:32" s="45" customFormat="1" ht="12.75" customHeight="1" x14ac:dyDescent="0.2">
      <c r="A23" s="782"/>
      <c r="B23" s="41">
        <v>1</v>
      </c>
      <c r="C23" s="663">
        <v>0.31709999999999999</v>
      </c>
      <c r="D23" s="663">
        <v>9.4999999999999998E-3</v>
      </c>
      <c r="E23" s="663">
        <v>1.7809999999999999E-2</v>
      </c>
      <c r="F23" s="663">
        <v>5.3440000000000001E-2</v>
      </c>
      <c r="G23" s="663">
        <v>0.60214000000000001</v>
      </c>
      <c r="H23" s="663" t="s">
        <v>482</v>
      </c>
      <c r="I23" s="47" t="s">
        <v>482</v>
      </c>
      <c r="J23" s="550"/>
      <c r="K23" s="782"/>
      <c r="L23" s="41">
        <v>1</v>
      </c>
      <c r="M23" s="663">
        <v>0.80123</v>
      </c>
      <c r="N23" s="663">
        <v>4.7399999999999998E-2</v>
      </c>
      <c r="O23" s="663">
        <v>7.0709999999999995E-2</v>
      </c>
      <c r="P23" s="663" t="s">
        <v>482</v>
      </c>
      <c r="Q23" s="663">
        <v>7.9219999999999999E-2</v>
      </c>
      <c r="R23" s="663">
        <v>1.2999999999999999E-4</v>
      </c>
      <c r="S23" s="47">
        <v>1.31E-3</v>
      </c>
      <c r="T23" s="550"/>
      <c r="U23" s="550"/>
      <c r="V23" s="550"/>
      <c r="W23" s="550"/>
      <c r="X23" s="550"/>
      <c r="Y23" s="550"/>
      <c r="Z23" s="550"/>
      <c r="AA23" s="550"/>
      <c r="AB23" s="550"/>
      <c r="AC23" s="550"/>
      <c r="AD23" s="550"/>
      <c r="AE23" s="550"/>
      <c r="AF23" s="550"/>
    </row>
    <row r="24" spans="1:32" s="21" customFormat="1" ht="12.75" customHeight="1" x14ac:dyDescent="0.2">
      <c r="A24" s="782" t="s">
        <v>71</v>
      </c>
      <c r="B24" s="179">
        <v>241</v>
      </c>
      <c r="C24" s="205">
        <v>70</v>
      </c>
      <c r="D24" s="205">
        <v>0</v>
      </c>
      <c r="E24" s="205">
        <v>3</v>
      </c>
      <c r="F24" s="205">
        <v>11</v>
      </c>
      <c r="G24" s="205">
        <v>157</v>
      </c>
      <c r="H24" s="205">
        <v>0</v>
      </c>
      <c r="I24" s="222">
        <v>0</v>
      </c>
      <c r="J24" s="399"/>
      <c r="K24" s="782" t="s">
        <v>71</v>
      </c>
      <c r="L24" s="179">
        <v>2206</v>
      </c>
      <c r="M24" s="205">
        <v>2034</v>
      </c>
      <c r="N24" s="205">
        <v>32</v>
      </c>
      <c r="O24" s="205">
        <v>91</v>
      </c>
      <c r="P24" s="205">
        <v>10</v>
      </c>
      <c r="Q24" s="205">
        <v>39</v>
      </c>
      <c r="R24" s="205">
        <v>0</v>
      </c>
      <c r="S24" s="222">
        <v>0</v>
      </c>
      <c r="T24" s="399"/>
      <c r="U24" s="399"/>
      <c r="V24" s="399"/>
      <c r="W24" s="399"/>
      <c r="X24" s="399"/>
      <c r="Y24" s="399"/>
      <c r="Z24" s="399"/>
      <c r="AA24" s="399"/>
      <c r="AB24" s="399"/>
      <c r="AC24" s="399"/>
      <c r="AD24" s="399"/>
      <c r="AE24" s="399"/>
      <c r="AF24" s="399"/>
    </row>
    <row r="25" spans="1:32" s="45" customFormat="1" ht="12.75" customHeight="1" x14ac:dyDescent="0.2">
      <c r="A25" s="782"/>
      <c r="B25" s="41">
        <v>1</v>
      </c>
      <c r="C25" s="663">
        <v>0.29046</v>
      </c>
      <c r="D25" s="663" t="s">
        <v>482</v>
      </c>
      <c r="E25" s="663">
        <v>1.2449999999999999E-2</v>
      </c>
      <c r="F25" s="663">
        <v>4.564E-2</v>
      </c>
      <c r="G25" s="663">
        <v>0.65144999999999997</v>
      </c>
      <c r="H25" s="663" t="s">
        <v>482</v>
      </c>
      <c r="I25" s="47" t="s">
        <v>482</v>
      </c>
      <c r="J25" s="550"/>
      <c r="K25" s="782"/>
      <c r="L25" s="41">
        <v>1</v>
      </c>
      <c r="M25" s="663">
        <v>0.92203000000000002</v>
      </c>
      <c r="N25" s="663">
        <v>1.451E-2</v>
      </c>
      <c r="O25" s="663">
        <v>4.1250000000000002E-2</v>
      </c>
      <c r="P25" s="663">
        <v>4.5300000000000002E-3</v>
      </c>
      <c r="Q25" s="663">
        <v>1.7680000000000001E-2</v>
      </c>
      <c r="R25" s="663" t="s">
        <v>482</v>
      </c>
      <c r="S25" s="47" t="s">
        <v>482</v>
      </c>
      <c r="T25" s="550"/>
      <c r="U25" s="550"/>
      <c r="V25" s="550"/>
      <c r="W25" s="550"/>
      <c r="X25" s="550"/>
      <c r="Y25" s="550"/>
      <c r="Z25" s="550"/>
      <c r="AA25" s="550"/>
      <c r="AB25" s="550"/>
      <c r="AC25" s="550"/>
      <c r="AD25" s="550"/>
      <c r="AE25" s="550"/>
      <c r="AF25" s="550"/>
    </row>
    <row r="26" spans="1:32" s="21" customFormat="1" ht="12.75" customHeight="1" x14ac:dyDescent="0.2">
      <c r="A26" s="782" t="s">
        <v>72</v>
      </c>
      <c r="B26" s="179">
        <v>254</v>
      </c>
      <c r="C26" s="205">
        <v>185</v>
      </c>
      <c r="D26" s="205">
        <v>28</v>
      </c>
      <c r="E26" s="205">
        <v>31</v>
      </c>
      <c r="F26" s="205">
        <v>0</v>
      </c>
      <c r="G26" s="205">
        <v>6</v>
      </c>
      <c r="H26" s="205">
        <v>0</v>
      </c>
      <c r="I26" s="222">
        <v>4</v>
      </c>
      <c r="J26" s="399"/>
      <c r="K26" s="782" t="s">
        <v>72</v>
      </c>
      <c r="L26" s="179">
        <v>64</v>
      </c>
      <c r="M26" s="205">
        <v>60</v>
      </c>
      <c r="N26" s="205">
        <v>0</v>
      </c>
      <c r="O26" s="205">
        <v>0</v>
      </c>
      <c r="P26" s="205">
        <v>0</v>
      </c>
      <c r="Q26" s="205">
        <v>4</v>
      </c>
      <c r="R26" s="205">
        <v>0</v>
      </c>
      <c r="S26" s="222">
        <v>0</v>
      </c>
      <c r="T26" s="399"/>
      <c r="U26" s="399"/>
      <c r="V26" s="399"/>
      <c r="W26" s="399"/>
      <c r="X26" s="399"/>
      <c r="Y26" s="399"/>
      <c r="Z26" s="399"/>
      <c r="AA26" s="399"/>
      <c r="AB26" s="399"/>
      <c r="AC26" s="399"/>
      <c r="AD26" s="399"/>
      <c r="AE26" s="399"/>
      <c r="AF26" s="399"/>
    </row>
    <row r="27" spans="1:32" s="45" customFormat="1" ht="12.75" customHeight="1" x14ac:dyDescent="0.2">
      <c r="A27" s="782"/>
      <c r="B27" s="41">
        <v>1</v>
      </c>
      <c r="C27" s="663">
        <v>0.72835000000000005</v>
      </c>
      <c r="D27" s="663">
        <v>0.11024</v>
      </c>
      <c r="E27" s="663">
        <v>0.12205000000000001</v>
      </c>
      <c r="F27" s="663" t="s">
        <v>482</v>
      </c>
      <c r="G27" s="663">
        <v>2.3619999999999999E-2</v>
      </c>
      <c r="H27" s="663" t="s">
        <v>482</v>
      </c>
      <c r="I27" s="47">
        <v>1.575E-2</v>
      </c>
      <c r="J27" s="550"/>
      <c r="K27" s="782"/>
      <c r="L27" s="41">
        <v>1</v>
      </c>
      <c r="M27" s="663">
        <v>0.9375</v>
      </c>
      <c r="N27" s="663" t="s">
        <v>482</v>
      </c>
      <c r="O27" s="663" t="s">
        <v>482</v>
      </c>
      <c r="P27" s="663" t="s">
        <v>482</v>
      </c>
      <c r="Q27" s="663">
        <v>6.25E-2</v>
      </c>
      <c r="R27" s="663" t="s">
        <v>482</v>
      </c>
      <c r="S27" s="47" t="s">
        <v>482</v>
      </c>
      <c r="T27" s="550"/>
      <c r="U27" s="550"/>
      <c r="V27" s="550"/>
      <c r="W27" s="550"/>
      <c r="X27" s="550"/>
      <c r="Y27" s="550"/>
      <c r="Z27" s="550"/>
      <c r="AA27" s="550"/>
      <c r="AB27" s="550"/>
      <c r="AC27" s="550"/>
      <c r="AD27" s="550"/>
      <c r="AE27" s="550"/>
      <c r="AF27" s="550"/>
    </row>
    <row r="28" spans="1:32" s="21" customFormat="1" ht="12.75" customHeight="1" x14ac:dyDescent="0.2">
      <c r="A28" s="782" t="s">
        <v>73</v>
      </c>
      <c r="B28" s="179">
        <v>0</v>
      </c>
      <c r="C28" s="205">
        <v>0</v>
      </c>
      <c r="D28" s="205">
        <v>0</v>
      </c>
      <c r="E28" s="205">
        <v>0</v>
      </c>
      <c r="F28" s="205">
        <v>0</v>
      </c>
      <c r="G28" s="205">
        <v>0</v>
      </c>
      <c r="H28" s="205">
        <v>0</v>
      </c>
      <c r="I28" s="222">
        <v>0</v>
      </c>
      <c r="J28" s="399"/>
      <c r="K28" s="782" t="s">
        <v>73</v>
      </c>
      <c r="L28" s="179">
        <v>0</v>
      </c>
      <c r="M28" s="205">
        <v>0</v>
      </c>
      <c r="N28" s="205">
        <v>0</v>
      </c>
      <c r="O28" s="205">
        <v>0</v>
      </c>
      <c r="P28" s="205">
        <v>0</v>
      </c>
      <c r="Q28" s="205">
        <v>0</v>
      </c>
      <c r="R28" s="205">
        <v>0</v>
      </c>
      <c r="S28" s="222">
        <v>0</v>
      </c>
      <c r="T28" s="399"/>
      <c r="U28" s="399"/>
      <c r="V28" s="399"/>
      <c r="W28" s="399"/>
      <c r="X28" s="399"/>
      <c r="Y28" s="399"/>
      <c r="Z28" s="399"/>
      <c r="AA28" s="399"/>
      <c r="AB28" s="399"/>
      <c r="AC28" s="399"/>
      <c r="AD28" s="399"/>
      <c r="AE28" s="399"/>
      <c r="AF28" s="399"/>
    </row>
    <row r="29" spans="1:32" s="45" customFormat="1" ht="12.75" customHeight="1" x14ac:dyDescent="0.2">
      <c r="A29" s="782"/>
      <c r="B29" s="41" t="s">
        <v>482</v>
      </c>
      <c r="C29" s="663" t="s">
        <v>482</v>
      </c>
      <c r="D29" s="663" t="s">
        <v>482</v>
      </c>
      <c r="E29" s="663" t="s">
        <v>482</v>
      </c>
      <c r="F29" s="663" t="s">
        <v>482</v>
      </c>
      <c r="G29" s="663" t="s">
        <v>482</v>
      </c>
      <c r="H29" s="663" t="s">
        <v>482</v>
      </c>
      <c r="I29" s="47" t="s">
        <v>482</v>
      </c>
      <c r="J29" s="550"/>
      <c r="K29" s="782"/>
      <c r="L29" s="41" t="s">
        <v>482</v>
      </c>
      <c r="M29" s="663" t="s">
        <v>482</v>
      </c>
      <c r="N29" s="663" t="s">
        <v>482</v>
      </c>
      <c r="O29" s="663" t="s">
        <v>482</v>
      </c>
      <c r="P29" s="663" t="s">
        <v>482</v>
      </c>
      <c r="Q29" s="663" t="s">
        <v>482</v>
      </c>
      <c r="R29" s="663" t="s">
        <v>482</v>
      </c>
      <c r="S29" s="47" t="s">
        <v>482</v>
      </c>
      <c r="T29" s="550"/>
      <c r="U29" s="550"/>
      <c r="V29" s="550"/>
      <c r="W29" s="550"/>
      <c r="X29" s="550"/>
      <c r="Y29" s="550"/>
      <c r="Z29" s="550"/>
      <c r="AA29" s="550"/>
      <c r="AB29" s="550"/>
      <c r="AC29" s="550"/>
      <c r="AD29" s="550"/>
      <c r="AE29" s="550"/>
      <c r="AF29" s="550"/>
    </row>
    <row r="30" spans="1:32" s="21" customFormat="1" ht="12.75" customHeight="1" x14ac:dyDescent="0.2">
      <c r="A30" s="782" t="s">
        <v>74</v>
      </c>
      <c r="B30" s="179">
        <v>218</v>
      </c>
      <c r="C30" s="205">
        <v>70</v>
      </c>
      <c r="D30" s="205">
        <v>0</v>
      </c>
      <c r="E30" s="205">
        <v>9</v>
      </c>
      <c r="F30" s="205">
        <v>100</v>
      </c>
      <c r="G30" s="205">
        <v>39</v>
      </c>
      <c r="H30" s="205">
        <v>0</v>
      </c>
      <c r="I30" s="222">
        <v>0</v>
      </c>
      <c r="J30" s="399"/>
      <c r="K30" s="782" t="s">
        <v>74</v>
      </c>
      <c r="L30" s="179">
        <v>1211</v>
      </c>
      <c r="M30" s="205">
        <v>589</v>
      </c>
      <c r="N30" s="205">
        <v>90</v>
      </c>
      <c r="O30" s="205">
        <v>216</v>
      </c>
      <c r="P30" s="205">
        <v>8</v>
      </c>
      <c r="Q30" s="205">
        <v>301</v>
      </c>
      <c r="R30" s="205">
        <v>0</v>
      </c>
      <c r="S30" s="222">
        <v>7</v>
      </c>
      <c r="T30" s="399"/>
      <c r="U30" s="399"/>
      <c r="V30" s="399"/>
      <c r="W30" s="399"/>
      <c r="X30" s="399"/>
      <c r="Y30" s="399"/>
      <c r="Z30" s="399"/>
      <c r="AA30" s="399"/>
      <c r="AB30" s="399"/>
      <c r="AC30" s="399"/>
      <c r="AD30" s="399"/>
      <c r="AE30" s="399"/>
      <c r="AF30" s="399"/>
    </row>
    <row r="31" spans="1:32" s="45" customFormat="1" ht="12.75" customHeight="1" x14ac:dyDescent="0.2">
      <c r="A31" s="782"/>
      <c r="B31" s="41">
        <v>1</v>
      </c>
      <c r="C31" s="663">
        <v>0.3211</v>
      </c>
      <c r="D31" s="663" t="s">
        <v>482</v>
      </c>
      <c r="E31" s="663">
        <v>4.1279999999999997E-2</v>
      </c>
      <c r="F31" s="663">
        <v>0.45872000000000002</v>
      </c>
      <c r="G31" s="663">
        <v>0.1789</v>
      </c>
      <c r="H31" s="663" t="s">
        <v>482</v>
      </c>
      <c r="I31" s="47" t="s">
        <v>482</v>
      </c>
      <c r="J31" s="550"/>
      <c r="K31" s="782"/>
      <c r="L31" s="41">
        <v>1</v>
      </c>
      <c r="M31" s="663">
        <v>0.48637000000000002</v>
      </c>
      <c r="N31" s="663">
        <v>7.4319999999999997E-2</v>
      </c>
      <c r="O31" s="663">
        <v>0.17835999999999999</v>
      </c>
      <c r="P31" s="663">
        <v>6.6100000000000004E-3</v>
      </c>
      <c r="Q31" s="663">
        <v>0.24854999999999999</v>
      </c>
      <c r="R31" s="663" t="s">
        <v>482</v>
      </c>
      <c r="S31" s="47">
        <v>5.7800000000000004E-3</v>
      </c>
      <c r="T31" s="550"/>
      <c r="U31" s="550"/>
      <c r="V31" s="550"/>
      <c r="W31" s="550"/>
      <c r="X31" s="550"/>
      <c r="Y31" s="550"/>
      <c r="Z31" s="550"/>
      <c r="AA31" s="550"/>
      <c r="AB31" s="550"/>
      <c r="AC31" s="550"/>
      <c r="AD31" s="550"/>
      <c r="AE31" s="550"/>
      <c r="AF31" s="550"/>
    </row>
    <row r="32" spans="1:32" s="21" customFormat="1" ht="12.75" customHeight="1" x14ac:dyDescent="0.2">
      <c r="A32" s="782" t="s">
        <v>75</v>
      </c>
      <c r="B32" s="179">
        <v>773</v>
      </c>
      <c r="C32" s="205">
        <v>658</v>
      </c>
      <c r="D32" s="205">
        <v>0</v>
      </c>
      <c r="E32" s="205">
        <v>0</v>
      </c>
      <c r="F32" s="205">
        <v>0</v>
      </c>
      <c r="G32" s="205">
        <v>115</v>
      </c>
      <c r="H32" s="205">
        <v>0</v>
      </c>
      <c r="I32" s="222">
        <v>0</v>
      </c>
      <c r="J32" s="399"/>
      <c r="K32" s="782" t="s">
        <v>75</v>
      </c>
      <c r="L32" s="179">
        <v>2985</v>
      </c>
      <c r="M32" s="205">
        <v>2833</v>
      </c>
      <c r="N32" s="205">
        <v>105</v>
      </c>
      <c r="O32" s="205">
        <v>33</v>
      </c>
      <c r="P32" s="205">
        <v>0</v>
      </c>
      <c r="Q32" s="205">
        <v>14</v>
      </c>
      <c r="R32" s="205">
        <v>0</v>
      </c>
      <c r="S32" s="222">
        <v>0</v>
      </c>
      <c r="T32" s="399"/>
      <c r="U32" s="399"/>
      <c r="V32" s="399"/>
      <c r="W32" s="399"/>
      <c r="X32" s="399"/>
      <c r="Y32" s="399"/>
      <c r="Z32" s="399"/>
      <c r="AA32" s="399"/>
      <c r="AB32" s="399"/>
      <c r="AC32" s="399"/>
      <c r="AD32" s="399"/>
      <c r="AE32" s="399"/>
      <c r="AF32" s="399"/>
    </row>
    <row r="33" spans="1:32" s="45" customFormat="1" ht="12.75" customHeight="1" x14ac:dyDescent="0.2">
      <c r="A33" s="782"/>
      <c r="B33" s="41">
        <v>1</v>
      </c>
      <c r="C33" s="663">
        <v>0.85123000000000004</v>
      </c>
      <c r="D33" s="663" t="s">
        <v>482</v>
      </c>
      <c r="E33" s="663" t="s">
        <v>482</v>
      </c>
      <c r="F33" s="663" t="s">
        <v>482</v>
      </c>
      <c r="G33" s="663">
        <v>0.14877000000000001</v>
      </c>
      <c r="H33" s="663" t="s">
        <v>482</v>
      </c>
      <c r="I33" s="47" t="s">
        <v>482</v>
      </c>
      <c r="J33" s="550"/>
      <c r="K33" s="782"/>
      <c r="L33" s="41">
        <v>1</v>
      </c>
      <c r="M33" s="663">
        <v>0.94908000000000003</v>
      </c>
      <c r="N33" s="663">
        <v>3.5180000000000003E-2</v>
      </c>
      <c r="O33" s="663">
        <v>1.106E-2</v>
      </c>
      <c r="P33" s="663" t="s">
        <v>482</v>
      </c>
      <c r="Q33" s="663">
        <v>4.6899999999999997E-3</v>
      </c>
      <c r="R33" s="663" t="s">
        <v>482</v>
      </c>
      <c r="S33" s="47" t="s">
        <v>482</v>
      </c>
      <c r="T33" s="550"/>
      <c r="U33" s="550"/>
      <c r="V33" s="550"/>
      <c r="W33" s="550"/>
      <c r="X33" s="550"/>
      <c r="Y33" s="550"/>
      <c r="Z33" s="550"/>
      <c r="AA33" s="550"/>
      <c r="AB33" s="550"/>
      <c r="AC33" s="550"/>
      <c r="AD33" s="550"/>
      <c r="AE33" s="550"/>
      <c r="AF33" s="550"/>
    </row>
    <row r="34" spans="1:32" s="21" customFormat="1" ht="12.75" customHeight="1" x14ac:dyDescent="0.2">
      <c r="A34" s="783" t="s">
        <v>76</v>
      </c>
      <c r="B34" s="179">
        <v>29</v>
      </c>
      <c r="C34" s="205">
        <v>27</v>
      </c>
      <c r="D34" s="205">
        <v>0</v>
      </c>
      <c r="E34" s="205">
        <v>0</v>
      </c>
      <c r="F34" s="205">
        <v>0</v>
      </c>
      <c r="G34" s="205">
        <v>2</v>
      </c>
      <c r="H34" s="205">
        <v>0</v>
      </c>
      <c r="I34" s="222">
        <v>0</v>
      </c>
      <c r="J34" s="399"/>
      <c r="K34" s="783" t="s">
        <v>76</v>
      </c>
      <c r="L34" s="179">
        <v>318</v>
      </c>
      <c r="M34" s="205">
        <v>190</v>
      </c>
      <c r="N34" s="205">
        <v>71</v>
      </c>
      <c r="O34" s="205">
        <v>36</v>
      </c>
      <c r="P34" s="205">
        <v>1</v>
      </c>
      <c r="Q34" s="205">
        <v>20</v>
      </c>
      <c r="R34" s="205">
        <v>0</v>
      </c>
      <c r="S34" s="222">
        <v>0</v>
      </c>
      <c r="T34" s="399"/>
      <c r="U34" s="399"/>
      <c r="V34" s="399"/>
      <c r="W34" s="399"/>
      <c r="X34" s="399"/>
      <c r="Y34" s="399"/>
      <c r="Z34" s="399"/>
      <c r="AA34" s="399"/>
      <c r="AB34" s="399"/>
      <c r="AC34" s="399"/>
      <c r="AD34" s="399"/>
      <c r="AE34" s="399"/>
      <c r="AF34" s="399"/>
    </row>
    <row r="35" spans="1:32" s="45" customFormat="1" ht="12.75" customHeight="1" x14ac:dyDescent="0.2">
      <c r="A35" s="784"/>
      <c r="B35" s="231">
        <v>1</v>
      </c>
      <c r="C35" s="664">
        <v>0.93103000000000002</v>
      </c>
      <c r="D35" s="664" t="s">
        <v>482</v>
      </c>
      <c r="E35" s="664" t="s">
        <v>482</v>
      </c>
      <c r="F35" s="664" t="s">
        <v>482</v>
      </c>
      <c r="G35" s="664">
        <v>6.8970000000000004E-2</v>
      </c>
      <c r="H35" s="664" t="s">
        <v>482</v>
      </c>
      <c r="I35" s="243" t="s">
        <v>482</v>
      </c>
      <c r="J35" s="550"/>
      <c r="K35" s="784"/>
      <c r="L35" s="231">
        <v>1</v>
      </c>
      <c r="M35" s="664">
        <v>0.59748000000000001</v>
      </c>
      <c r="N35" s="664">
        <v>0.22327</v>
      </c>
      <c r="O35" s="664">
        <v>0.11321000000000001</v>
      </c>
      <c r="P35" s="664">
        <v>3.14E-3</v>
      </c>
      <c r="Q35" s="664">
        <v>6.2890000000000001E-2</v>
      </c>
      <c r="R35" s="664" t="s">
        <v>482</v>
      </c>
      <c r="S35" s="243" t="s">
        <v>482</v>
      </c>
      <c r="T35" s="550"/>
      <c r="U35" s="550"/>
      <c r="V35" s="550"/>
      <c r="W35" s="550"/>
      <c r="X35" s="550"/>
      <c r="Y35" s="550"/>
      <c r="Z35" s="550"/>
      <c r="AA35" s="550"/>
      <c r="AB35" s="550"/>
      <c r="AC35" s="550"/>
      <c r="AD35" s="550"/>
      <c r="AE35" s="550"/>
      <c r="AF35" s="550"/>
    </row>
    <row r="36" spans="1:32" s="24" customFormat="1" ht="12.75" customHeight="1" x14ac:dyDescent="0.2">
      <c r="A36" s="833" t="s">
        <v>85</v>
      </c>
      <c r="B36" s="178">
        <v>5569</v>
      </c>
      <c r="C36" s="193">
        <v>2407</v>
      </c>
      <c r="D36" s="193">
        <v>157</v>
      </c>
      <c r="E36" s="193">
        <v>455</v>
      </c>
      <c r="F36" s="193">
        <v>601</v>
      </c>
      <c r="G36" s="193">
        <v>1923</v>
      </c>
      <c r="H36" s="193">
        <v>2</v>
      </c>
      <c r="I36" s="226">
        <v>24</v>
      </c>
      <c r="J36" s="539"/>
      <c r="K36" s="833" t="s">
        <v>85</v>
      </c>
      <c r="L36" s="178">
        <v>40401</v>
      </c>
      <c r="M36" s="193">
        <v>32700</v>
      </c>
      <c r="N36" s="193">
        <v>1297</v>
      </c>
      <c r="O36" s="193">
        <v>1948</v>
      </c>
      <c r="P36" s="193">
        <v>95</v>
      </c>
      <c r="Q36" s="193">
        <v>3867</v>
      </c>
      <c r="R36" s="193">
        <v>447</v>
      </c>
      <c r="S36" s="226">
        <v>47</v>
      </c>
      <c r="T36" s="539"/>
      <c r="U36" s="539"/>
      <c r="V36" s="539"/>
      <c r="W36" s="539"/>
      <c r="X36" s="539"/>
      <c r="Y36" s="539"/>
      <c r="Z36" s="539"/>
      <c r="AA36" s="539"/>
      <c r="AB36" s="539"/>
      <c r="AC36" s="539"/>
      <c r="AD36" s="539"/>
      <c r="AE36" s="539"/>
      <c r="AF36" s="539"/>
    </row>
    <row r="37" spans="1:32" s="46" customFormat="1" ht="12.75" customHeight="1" thickBot="1" x14ac:dyDescent="0.25">
      <c r="A37" s="834"/>
      <c r="B37" s="238">
        <v>1</v>
      </c>
      <c r="C37" s="665">
        <v>0.43220999999999998</v>
      </c>
      <c r="D37" s="665">
        <v>2.819E-2</v>
      </c>
      <c r="E37" s="665">
        <v>8.1699999999999995E-2</v>
      </c>
      <c r="F37" s="665">
        <v>0.10792</v>
      </c>
      <c r="G37" s="665">
        <v>0.3453</v>
      </c>
      <c r="H37" s="665">
        <v>3.6000000000000002E-4</v>
      </c>
      <c r="I37" s="244">
        <v>4.3099999999999996E-3</v>
      </c>
      <c r="J37" s="551"/>
      <c r="K37" s="834"/>
      <c r="L37" s="238">
        <v>1</v>
      </c>
      <c r="M37" s="665">
        <v>0.80939000000000005</v>
      </c>
      <c r="N37" s="665">
        <v>3.2099999999999997E-2</v>
      </c>
      <c r="O37" s="665">
        <v>4.8219999999999999E-2</v>
      </c>
      <c r="P37" s="665">
        <v>2.3500000000000001E-3</v>
      </c>
      <c r="Q37" s="665">
        <v>9.572E-2</v>
      </c>
      <c r="R37" s="665">
        <v>1.106E-2</v>
      </c>
      <c r="S37" s="244">
        <v>1.16E-3</v>
      </c>
      <c r="T37" s="551"/>
      <c r="U37" s="551"/>
      <c r="V37" s="551"/>
      <c r="W37" s="551"/>
      <c r="X37" s="551"/>
      <c r="Y37" s="551"/>
      <c r="Z37" s="551"/>
      <c r="AA37" s="551"/>
      <c r="AB37" s="551"/>
      <c r="AC37" s="551"/>
      <c r="AD37" s="551"/>
      <c r="AE37" s="551"/>
      <c r="AF37" s="551"/>
    </row>
    <row r="38" spans="1:32" s="397" customFormat="1" ht="12.75" customHeight="1" x14ac:dyDescent="0.2">
      <c r="A38" s="661"/>
      <c r="B38" s="637"/>
      <c r="C38" s="637"/>
      <c r="D38" s="637"/>
      <c r="E38" s="638"/>
      <c r="F38" s="638"/>
      <c r="G38" s="638"/>
      <c r="H38" s="638"/>
      <c r="I38" s="638"/>
      <c r="J38" s="638"/>
      <c r="K38" s="638"/>
      <c r="L38" s="638"/>
      <c r="M38" s="638"/>
      <c r="N38" s="638"/>
      <c r="O38" s="638"/>
      <c r="P38" s="638"/>
      <c r="Q38" s="661"/>
      <c r="R38" s="638"/>
      <c r="S38" s="638"/>
      <c r="T38" s="638"/>
      <c r="U38" s="638"/>
      <c r="V38" s="638"/>
      <c r="W38" s="638"/>
      <c r="X38" s="638"/>
      <c r="Y38" s="638"/>
      <c r="Z38" s="638"/>
      <c r="AA38" s="638"/>
      <c r="AB38" s="638"/>
      <c r="AC38" s="638"/>
    </row>
    <row r="39" spans="1:32" s="397" customFormat="1" x14ac:dyDescent="0.2"/>
    <row r="40" spans="1:32" s="526" customFormat="1" ht="11.25" x14ac:dyDescent="0.2">
      <c r="A40" s="526" t="str">
        <f>"Anmerkungen. Datengrundlage: Volkshochschul-Statistik "&amp;Hilfswerte!B1&amp;"; Basis: "&amp;Tabelle1!$C$36&amp;" vhs."</f>
        <v>Anmerkungen. Datengrundlage: Volkshochschul-Statistik 2024; Basis: 821 vhs.</v>
      </c>
      <c r="K40" s="526" t="str">
        <f>"Anmerkungen. Datengrundlage: Volkshochschul-Statistik "&amp;Hilfswerte!B1&amp;"; Basis: "&amp;Tabelle1!$C$36&amp;" vhs."</f>
        <v>Anmerkungen. Datengrundlage: Volkshochschul-Statistik 2024; Basis: 821 vhs.</v>
      </c>
    </row>
    <row r="41" spans="1:32" s="397" customFormat="1" x14ac:dyDescent="0.2"/>
    <row r="42" spans="1:32" s="397" customFormat="1" x14ac:dyDescent="0.2">
      <c r="A42" s="534" t="str">
        <f>Tabelle1!$A$41</f>
        <v>Datengrundlage: Deutsches Institut für Erwachsenenbildung DIE (2025). „Basisdaten Volkshochschul-Statistik (seit 2018)“</v>
      </c>
      <c r="B42" s="536"/>
      <c r="C42" s="536"/>
      <c r="D42" s="536"/>
      <c r="E42" s="536"/>
      <c r="F42" s="536"/>
      <c r="G42" s="532"/>
      <c r="H42" s="532"/>
      <c r="K42" s="534" t="str">
        <f>Tabelle1!$A$41</f>
        <v>Datengrundlage: Deutsches Institut für Erwachsenenbildung DIE (2025). „Basisdaten Volkshochschul-Statistik (seit 2018)“</v>
      </c>
      <c r="L42" s="536"/>
      <c r="M42" s="536"/>
      <c r="N42" s="536"/>
    </row>
    <row r="43" spans="1:32" s="397" customFormat="1" x14ac:dyDescent="0.2">
      <c r="A43" s="534" t="str">
        <f>Tabelle1!$A$42</f>
        <v xml:space="preserve">(ZA6276; Version 2.0.0) [Data set]. GESIS, Köln. </v>
      </c>
      <c r="B43" s="532"/>
      <c r="C43" s="532"/>
      <c r="D43" s="1161" t="s">
        <v>473</v>
      </c>
      <c r="E43" s="762"/>
      <c r="F43" s="762"/>
      <c r="G43" s="532"/>
      <c r="H43" s="532"/>
      <c r="K43" s="534" t="str">
        <f>Tabelle1!$A$42</f>
        <v xml:space="preserve">(ZA6276; Version 2.0.0) [Data set]. GESIS, Köln. </v>
      </c>
      <c r="L43" s="532"/>
      <c r="M43" s="532"/>
      <c r="N43" s="1161" t="s">
        <v>473</v>
      </c>
      <c r="O43" s="762"/>
      <c r="P43" s="762"/>
    </row>
    <row r="44" spans="1:32" s="397" customFormat="1" x14ac:dyDescent="0.2">
      <c r="A44" s="536"/>
      <c r="B44" s="536"/>
      <c r="C44" s="536"/>
      <c r="D44" s="536"/>
      <c r="E44" s="536"/>
      <c r="F44" s="536"/>
      <c r="G44" s="532"/>
      <c r="H44" s="532"/>
      <c r="K44" s="536"/>
      <c r="L44" s="536"/>
      <c r="M44" s="536"/>
      <c r="N44" s="536"/>
    </row>
    <row r="45" spans="1:32" s="397" customFormat="1" x14ac:dyDescent="0.2">
      <c r="A45" s="666" t="str">
        <f>Tabelle1!$A$44</f>
        <v>Die Tabellen stehen unter der Lizenz CC BY-SA DEED 4.0.</v>
      </c>
      <c r="B45" s="536"/>
      <c r="C45" s="536"/>
      <c r="D45" s="536"/>
      <c r="E45" s="536"/>
      <c r="F45" s="536"/>
      <c r="G45" s="532"/>
      <c r="H45" s="532"/>
      <c r="K45" s="666" t="str">
        <f>Tabelle1!$A$44</f>
        <v>Die Tabellen stehen unter der Lizenz CC BY-SA DEED 4.0.</v>
      </c>
      <c r="L45" s="536"/>
      <c r="M45" s="536"/>
      <c r="N45" s="536"/>
    </row>
  </sheetData>
  <mergeCells count="44">
    <mergeCell ref="D43:F43"/>
    <mergeCell ref="N43:P43"/>
    <mergeCell ref="A34:A35"/>
    <mergeCell ref="K34:K35"/>
    <mergeCell ref="A36:A37"/>
    <mergeCell ref="K36:K37"/>
    <mergeCell ref="A28:A29"/>
    <mergeCell ref="K28:K29"/>
    <mergeCell ref="A30:A31"/>
    <mergeCell ref="K30:K31"/>
    <mergeCell ref="A32:A33"/>
    <mergeCell ref="K32:K33"/>
    <mergeCell ref="A22:A23"/>
    <mergeCell ref="K22:K23"/>
    <mergeCell ref="A24:A25"/>
    <mergeCell ref="K24:K25"/>
    <mergeCell ref="A26:A27"/>
    <mergeCell ref="K26:K27"/>
    <mergeCell ref="A16:A17"/>
    <mergeCell ref="K16:K17"/>
    <mergeCell ref="A18:A19"/>
    <mergeCell ref="K18:K19"/>
    <mergeCell ref="A20:A21"/>
    <mergeCell ref="K20:K21"/>
    <mergeCell ref="A10:A11"/>
    <mergeCell ref="K10:K11"/>
    <mergeCell ref="A12:A13"/>
    <mergeCell ref="K12:K13"/>
    <mergeCell ref="A14:A15"/>
    <mergeCell ref="K14:K15"/>
    <mergeCell ref="A4:A5"/>
    <mergeCell ref="K4:K5"/>
    <mergeCell ref="A6:A7"/>
    <mergeCell ref="K6:K7"/>
    <mergeCell ref="A8:A9"/>
    <mergeCell ref="K8:K9"/>
    <mergeCell ref="A1:I1"/>
    <mergeCell ref="K1:S1"/>
    <mergeCell ref="B2:B3"/>
    <mergeCell ref="C2:I2"/>
    <mergeCell ref="K2:K3"/>
    <mergeCell ref="L2:L3"/>
    <mergeCell ref="M2:S2"/>
    <mergeCell ref="A2:A3"/>
  </mergeCells>
  <conditionalFormatting sqref="A5 A7 A9 A11 A13 A15 A17 A19 A21 A23 A25 A27 A29 A31 A33 A35">
    <cfRule type="cellIs" dxfId="102" priority="276" stopIfTrue="1" operator="equal">
      <formula>1</formula>
    </cfRule>
    <cfRule type="cellIs" dxfId="101" priority="277" stopIfTrue="1" operator="lessThan">
      <formula>0.0005</formula>
    </cfRule>
  </conditionalFormatting>
  <conditionalFormatting sqref="A4:I4">
    <cfRule type="cellIs" dxfId="100" priority="186" stopIfTrue="1" operator="equal">
      <formula>0</formula>
    </cfRule>
  </conditionalFormatting>
  <conditionalFormatting sqref="A8:I8">
    <cfRule type="cellIs" dxfId="99" priority="182" stopIfTrue="1" operator="equal">
      <formula>0</formula>
    </cfRule>
  </conditionalFormatting>
  <conditionalFormatting sqref="A10:I10">
    <cfRule type="cellIs" dxfId="98" priority="179" stopIfTrue="1" operator="equal">
      <formula>0</formula>
    </cfRule>
  </conditionalFormatting>
  <conditionalFormatting sqref="A12:I12">
    <cfRule type="cellIs" dxfId="97" priority="176" stopIfTrue="1" operator="equal">
      <formula>0</formula>
    </cfRule>
  </conditionalFormatting>
  <conditionalFormatting sqref="A14:I14">
    <cfRule type="cellIs" dxfId="96" priority="173" stopIfTrue="1" operator="equal">
      <formula>0</formula>
    </cfRule>
  </conditionalFormatting>
  <conditionalFormatting sqref="A16:I16">
    <cfRule type="cellIs" dxfId="95" priority="170" stopIfTrue="1" operator="equal">
      <formula>0</formula>
    </cfRule>
  </conditionalFormatting>
  <conditionalFormatting sqref="A18:I18">
    <cfRule type="cellIs" dxfId="94" priority="167" stopIfTrue="1" operator="equal">
      <formula>0</formula>
    </cfRule>
  </conditionalFormatting>
  <conditionalFormatting sqref="A20:I20">
    <cfRule type="cellIs" dxfId="93" priority="164" stopIfTrue="1" operator="equal">
      <formula>0</formula>
    </cfRule>
  </conditionalFormatting>
  <conditionalFormatting sqref="A22:I22">
    <cfRule type="cellIs" dxfId="92" priority="161" stopIfTrue="1" operator="equal">
      <formula>0</formula>
    </cfRule>
  </conditionalFormatting>
  <conditionalFormatting sqref="A24:I24">
    <cfRule type="cellIs" dxfId="91" priority="158" stopIfTrue="1" operator="equal">
      <formula>0</formula>
    </cfRule>
  </conditionalFormatting>
  <conditionalFormatting sqref="A26:I26">
    <cfRule type="cellIs" dxfId="90" priority="155" stopIfTrue="1" operator="equal">
      <formula>0</formula>
    </cfRule>
  </conditionalFormatting>
  <conditionalFormatting sqref="A28:I28">
    <cfRule type="cellIs" dxfId="89" priority="152" stopIfTrue="1" operator="equal">
      <formula>0</formula>
    </cfRule>
  </conditionalFormatting>
  <conditionalFormatting sqref="A30:I30">
    <cfRule type="cellIs" dxfId="88" priority="149" stopIfTrue="1" operator="equal">
      <formula>0</formula>
    </cfRule>
  </conditionalFormatting>
  <conditionalFormatting sqref="A32:I32">
    <cfRule type="cellIs" dxfId="87" priority="146" stopIfTrue="1" operator="equal">
      <formula>0</formula>
    </cfRule>
  </conditionalFormatting>
  <conditionalFormatting sqref="A34:I34">
    <cfRule type="cellIs" dxfId="86" priority="143" stopIfTrue="1" operator="equal">
      <formula>0</formula>
    </cfRule>
  </conditionalFormatting>
  <conditionalFormatting sqref="A38:AC38">
    <cfRule type="cellIs" dxfId="85" priority="279" stopIfTrue="1" operator="lessThan">
      <formula>0.0005</formula>
    </cfRule>
  </conditionalFormatting>
  <conditionalFormatting sqref="B6:I6">
    <cfRule type="cellIs" dxfId="84" priority="185" stopIfTrue="1" operator="equal">
      <formula>0</formula>
    </cfRule>
  </conditionalFormatting>
  <conditionalFormatting sqref="B36:I36">
    <cfRule type="cellIs" dxfId="83" priority="140" stopIfTrue="1" operator="equal">
      <formula>0</formula>
    </cfRule>
  </conditionalFormatting>
  <conditionalFormatting sqref="K5 K7 K9 K11 K13 K15 K17 K19 K21 K23 K25 K27 K29 K31 K33 K35">
    <cfRule type="cellIs" dxfId="82" priority="137" stopIfTrue="1" operator="equal">
      <formula>1</formula>
    </cfRule>
    <cfRule type="cellIs" dxfId="81" priority="138" stopIfTrue="1" operator="lessThan">
      <formula>0.0005</formula>
    </cfRule>
  </conditionalFormatting>
  <conditionalFormatting sqref="K4:S4">
    <cfRule type="cellIs" dxfId="80" priority="47" stopIfTrue="1" operator="equal">
      <formula>0</formula>
    </cfRule>
  </conditionalFormatting>
  <conditionalFormatting sqref="K8:S8">
    <cfRule type="cellIs" dxfId="79" priority="43" stopIfTrue="1" operator="equal">
      <formula>0</formula>
    </cfRule>
  </conditionalFormatting>
  <conditionalFormatting sqref="K10:S10">
    <cfRule type="cellIs" dxfId="78" priority="40" stopIfTrue="1" operator="equal">
      <formula>0</formula>
    </cfRule>
  </conditionalFormatting>
  <conditionalFormatting sqref="K12:S12">
    <cfRule type="cellIs" dxfId="77" priority="37" stopIfTrue="1" operator="equal">
      <formula>0</formula>
    </cfRule>
  </conditionalFormatting>
  <conditionalFormatting sqref="K14:S14">
    <cfRule type="cellIs" dxfId="76" priority="34" stopIfTrue="1" operator="equal">
      <formula>0</formula>
    </cfRule>
  </conditionalFormatting>
  <conditionalFormatting sqref="K16:S16">
    <cfRule type="cellIs" dxfId="75" priority="31" stopIfTrue="1" operator="equal">
      <formula>0</formula>
    </cfRule>
  </conditionalFormatting>
  <conditionalFormatting sqref="K18:S18">
    <cfRule type="cellIs" dxfId="74" priority="28" stopIfTrue="1" operator="equal">
      <formula>0</formula>
    </cfRule>
  </conditionalFormatting>
  <conditionalFormatting sqref="K20:S20">
    <cfRule type="cellIs" dxfId="73" priority="25" stopIfTrue="1" operator="equal">
      <formula>0</formula>
    </cfRule>
  </conditionalFormatting>
  <conditionalFormatting sqref="K22:S22">
    <cfRule type="cellIs" dxfId="72" priority="22" stopIfTrue="1" operator="equal">
      <formula>0</formula>
    </cfRule>
  </conditionalFormatting>
  <conditionalFormatting sqref="K24:S24">
    <cfRule type="cellIs" dxfId="71" priority="19" stopIfTrue="1" operator="equal">
      <formula>0</formula>
    </cfRule>
  </conditionalFormatting>
  <conditionalFormatting sqref="K26:S26">
    <cfRule type="cellIs" dxfId="70" priority="16" stopIfTrue="1" operator="equal">
      <formula>0</formula>
    </cfRule>
  </conditionalFormatting>
  <conditionalFormatting sqref="K28:S28">
    <cfRule type="cellIs" dxfId="69" priority="13" stopIfTrue="1" operator="equal">
      <formula>0</formula>
    </cfRule>
  </conditionalFormatting>
  <conditionalFormatting sqref="K30:S30">
    <cfRule type="cellIs" dxfId="68" priority="10" stopIfTrue="1" operator="equal">
      <formula>0</formula>
    </cfRule>
  </conditionalFormatting>
  <conditionalFormatting sqref="K32:S32">
    <cfRule type="cellIs" dxfId="67" priority="7" stopIfTrue="1" operator="equal">
      <formula>0</formula>
    </cfRule>
  </conditionalFormatting>
  <conditionalFormatting sqref="K34:S34">
    <cfRule type="cellIs" dxfId="66" priority="4" stopIfTrue="1" operator="equal">
      <formula>0</formula>
    </cfRule>
  </conditionalFormatting>
  <conditionalFormatting sqref="L6:S6">
    <cfRule type="cellIs" dxfId="65" priority="46" stopIfTrue="1" operator="equal">
      <formula>0</formula>
    </cfRule>
  </conditionalFormatting>
  <conditionalFormatting sqref="L36:S36">
    <cfRule type="cellIs" dxfId="64" priority="1" stopIfTrue="1" operator="equal">
      <formula>0</formula>
    </cfRule>
  </conditionalFormatting>
  <hyperlinks>
    <hyperlink ref="A45" r:id="rId1" display="Publikation und Tabellen stehen unter der Lizenz CC BY-SA DEED 4.0." xr:uid="{FC4738D9-6703-46B1-96A0-A2E04F8245EB}"/>
    <hyperlink ref="K45" r:id="rId2" display="Publikation und Tabellen stehen unter der Lizenz CC BY-SA DEED 4.0." xr:uid="{15ED7319-8F6F-4335-9608-684D58F2775F}"/>
    <hyperlink ref="D43" r:id="rId3" xr:uid="{551A7949-A764-490E-AFFC-345DE4CF9CF9}"/>
    <hyperlink ref="D43:F43" r:id="rId4" display="http://dx.doi.org/10.4232/1.14582 " xr:uid="{629AF04B-A5D6-4876-8207-01258146DEB4}"/>
    <hyperlink ref="N43" r:id="rId5" xr:uid="{69B801DA-FBD7-4F09-AB60-0CD3627A11CE}"/>
    <hyperlink ref="N43:P43" r:id="rId6" display="http://dx.doi.org/10.4232/1.14582 " xr:uid="{E9F42EA2-DE5F-4B03-8416-4D6B7572CA71}"/>
  </hyperlinks>
  <pageMargins left="0.7" right="0.7" top="0.78740157499999996" bottom="0.78740157499999996" header="0.3" footer="0.3"/>
  <pageSetup paperSize="9" scale="73" orientation="portrait" r:id="rId7"/>
  <colBreaks count="2" manualBreakCount="2">
    <brk id="10" max="44" man="1"/>
    <brk id="20" max="44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0D71B7-EF2C-4A4D-A53B-72299BBF843C}">
  <sheetPr codeName="Tabelle1">
    <pageSetUpPr fitToPage="1"/>
  </sheetPr>
  <dimension ref="A1:T84"/>
  <sheetViews>
    <sheetView view="pageBreakPreview" zoomScaleNormal="100" zoomScaleSheetLayoutView="100" workbookViewId="0">
      <selection sqref="A1:M1"/>
    </sheetView>
  </sheetViews>
  <sheetFormatPr baseColWidth="10" defaultRowHeight="12.75" x14ac:dyDescent="0.2"/>
  <cols>
    <col min="1" max="1" width="12.5703125" style="5" customWidth="1"/>
    <col min="2" max="2" width="8.28515625" style="5" customWidth="1"/>
    <col min="3" max="3" width="8.5703125" style="5" customWidth="1"/>
    <col min="4" max="13" width="7.7109375" style="5" customWidth="1"/>
    <col min="14" max="14" width="2.7109375" style="533" customWidth="1"/>
    <col min="15" max="16384" width="11.42578125" style="5"/>
  </cols>
  <sheetData>
    <row r="1" spans="1:20" s="3" customFormat="1" ht="39.950000000000003" customHeight="1" thickBot="1" x14ac:dyDescent="0.25">
      <c r="A1" s="765" t="str">
        <f>"Tabelle 1: Volkshochschulen und Rechtsträger nach Ländern " &amp; Hilfswerte!B1</f>
        <v>Tabelle 1: Volkshochschulen und Rechtsträger nach Ländern 2024</v>
      </c>
      <c r="B1" s="765"/>
      <c r="C1" s="765"/>
      <c r="D1" s="765"/>
      <c r="E1" s="765"/>
      <c r="F1" s="765"/>
      <c r="G1" s="765"/>
      <c r="H1" s="765"/>
      <c r="I1" s="765"/>
      <c r="J1" s="765"/>
      <c r="K1" s="765"/>
      <c r="L1" s="765"/>
      <c r="M1" s="765"/>
      <c r="N1" s="527"/>
    </row>
    <row r="2" spans="1:20" s="18" customFormat="1" ht="14.1" customHeight="1" x14ac:dyDescent="0.2">
      <c r="A2" s="766" t="s">
        <v>12</v>
      </c>
      <c r="B2" s="772" t="s">
        <v>3</v>
      </c>
      <c r="C2" s="772"/>
      <c r="D2" s="768" t="s">
        <v>4</v>
      </c>
      <c r="E2" s="769"/>
      <c r="F2" s="769"/>
      <c r="G2" s="770"/>
      <c r="H2" s="772" t="s">
        <v>5</v>
      </c>
      <c r="I2" s="772"/>
      <c r="J2" s="772"/>
      <c r="K2" s="772"/>
      <c r="L2" s="772"/>
      <c r="M2" s="773"/>
      <c r="N2" s="528"/>
    </row>
    <row r="3" spans="1:20" s="1" customFormat="1" ht="96.75" customHeight="1" x14ac:dyDescent="0.2">
      <c r="A3" s="767"/>
      <c r="B3" s="555" t="s">
        <v>326</v>
      </c>
      <c r="C3" s="555" t="str">
        <f>"Anzahl aus-gewerteter Berichts-bögen (Grund-gesamtheit " &amp;Hilfswerte!B1&amp; ")"</f>
        <v>Anzahl aus-gewerteter Berichts-bögen (Grund-gesamtheit 2024)</v>
      </c>
      <c r="D3" s="556" t="s">
        <v>6</v>
      </c>
      <c r="E3" s="555" t="s">
        <v>7</v>
      </c>
      <c r="F3" s="555" t="s">
        <v>86</v>
      </c>
      <c r="G3" s="555" t="s">
        <v>78</v>
      </c>
      <c r="H3" s="555" t="s">
        <v>84</v>
      </c>
      <c r="I3" s="555" t="s">
        <v>83</v>
      </c>
      <c r="J3" s="555" t="s">
        <v>8</v>
      </c>
      <c r="K3" s="555" t="s">
        <v>327</v>
      </c>
      <c r="L3" s="555" t="s">
        <v>414</v>
      </c>
      <c r="M3" s="557" t="s">
        <v>328</v>
      </c>
      <c r="N3" s="529"/>
    </row>
    <row r="4" spans="1:20" s="6" customFormat="1" ht="12.75" customHeight="1" x14ac:dyDescent="0.2">
      <c r="A4" s="774" t="s">
        <v>61</v>
      </c>
      <c r="B4" s="82">
        <v>158</v>
      </c>
      <c r="C4" s="83">
        <v>158</v>
      </c>
      <c r="D4" s="78">
        <v>626</v>
      </c>
      <c r="E4" s="78">
        <v>139</v>
      </c>
      <c r="F4" s="78">
        <v>262</v>
      </c>
      <c r="G4" s="79">
        <v>225</v>
      </c>
      <c r="H4" s="78">
        <v>81</v>
      </c>
      <c r="I4" s="78">
        <v>5</v>
      </c>
      <c r="J4" s="78">
        <v>10</v>
      </c>
      <c r="K4" s="78">
        <v>58</v>
      </c>
      <c r="L4" s="78">
        <v>0</v>
      </c>
      <c r="M4" s="84">
        <v>4</v>
      </c>
      <c r="N4" s="530"/>
    </row>
    <row r="5" spans="1:20" s="2" customFormat="1" ht="11.25" customHeight="1" x14ac:dyDescent="0.2">
      <c r="A5" s="775"/>
      <c r="B5" s="85" t="s">
        <v>9</v>
      </c>
      <c r="C5" s="86">
        <v>1</v>
      </c>
      <c r="D5" s="87" t="s">
        <v>9</v>
      </c>
      <c r="E5" s="80">
        <v>0.22203999999999999</v>
      </c>
      <c r="F5" s="80">
        <v>0.41853000000000001</v>
      </c>
      <c r="G5" s="81">
        <v>0.35942000000000002</v>
      </c>
      <c r="H5" s="80">
        <v>0.51266</v>
      </c>
      <c r="I5" s="80">
        <v>3.1649999999999998E-2</v>
      </c>
      <c r="J5" s="80">
        <v>6.3289999999999999E-2</v>
      </c>
      <c r="K5" s="80">
        <v>0.36709000000000003</v>
      </c>
      <c r="L5" s="80" t="s">
        <v>482</v>
      </c>
      <c r="M5" s="88">
        <v>2.5319999999999999E-2</v>
      </c>
      <c r="N5" s="531"/>
    </row>
    <row r="6" spans="1:20" s="6" customFormat="1" x14ac:dyDescent="0.2">
      <c r="A6" s="760" t="s">
        <v>62</v>
      </c>
      <c r="B6" s="82">
        <v>148</v>
      </c>
      <c r="C6" s="83">
        <v>148</v>
      </c>
      <c r="D6" s="78">
        <v>1057</v>
      </c>
      <c r="E6" s="78">
        <v>161</v>
      </c>
      <c r="F6" s="78">
        <v>148</v>
      </c>
      <c r="G6" s="79">
        <v>748</v>
      </c>
      <c r="H6" s="78">
        <v>43</v>
      </c>
      <c r="I6" s="78">
        <v>8</v>
      </c>
      <c r="J6" s="78">
        <v>12</v>
      </c>
      <c r="K6" s="78">
        <v>75</v>
      </c>
      <c r="L6" s="78">
        <v>0</v>
      </c>
      <c r="M6" s="84">
        <v>10</v>
      </c>
      <c r="N6" s="530"/>
    </row>
    <row r="7" spans="1:20" s="2" customFormat="1" ht="11.25" customHeight="1" x14ac:dyDescent="0.2">
      <c r="A7" s="761"/>
      <c r="B7" s="85" t="s">
        <v>9</v>
      </c>
      <c r="C7" s="86">
        <v>1</v>
      </c>
      <c r="D7" s="87" t="s">
        <v>9</v>
      </c>
      <c r="E7" s="80">
        <v>0.15232000000000001</v>
      </c>
      <c r="F7" s="80">
        <v>0.14002000000000001</v>
      </c>
      <c r="G7" s="81">
        <v>0.70765999999999996</v>
      </c>
      <c r="H7" s="80">
        <v>0.29054000000000002</v>
      </c>
      <c r="I7" s="80">
        <v>5.4050000000000001E-2</v>
      </c>
      <c r="J7" s="80">
        <v>8.1079999999999999E-2</v>
      </c>
      <c r="K7" s="80">
        <v>0.50675999999999999</v>
      </c>
      <c r="L7" s="80" t="s">
        <v>482</v>
      </c>
      <c r="M7" s="88">
        <v>6.7570000000000005E-2</v>
      </c>
      <c r="N7" s="531"/>
    </row>
    <row r="8" spans="1:20" s="6" customFormat="1" x14ac:dyDescent="0.2">
      <c r="A8" s="760" t="s">
        <v>63</v>
      </c>
      <c r="B8" s="82">
        <v>12</v>
      </c>
      <c r="C8" s="83">
        <v>12</v>
      </c>
      <c r="D8" s="78">
        <v>8</v>
      </c>
      <c r="E8" s="78">
        <v>8</v>
      </c>
      <c r="F8" s="78">
        <v>0</v>
      </c>
      <c r="G8" s="79">
        <v>0</v>
      </c>
      <c r="H8" s="78">
        <v>0</v>
      </c>
      <c r="I8" s="78">
        <v>0</v>
      </c>
      <c r="J8" s="78">
        <v>0</v>
      </c>
      <c r="K8" s="78">
        <v>0</v>
      </c>
      <c r="L8" s="78">
        <v>12</v>
      </c>
      <c r="M8" s="84">
        <v>0</v>
      </c>
      <c r="N8" s="530"/>
    </row>
    <row r="9" spans="1:20" s="2" customFormat="1" ht="11.25" customHeight="1" x14ac:dyDescent="0.2">
      <c r="A9" s="761"/>
      <c r="B9" s="85" t="s">
        <v>9</v>
      </c>
      <c r="C9" s="86">
        <v>1</v>
      </c>
      <c r="D9" s="87" t="s">
        <v>9</v>
      </c>
      <c r="E9" s="80">
        <v>1</v>
      </c>
      <c r="F9" s="80" t="s">
        <v>482</v>
      </c>
      <c r="G9" s="81" t="s">
        <v>482</v>
      </c>
      <c r="H9" s="80" t="s">
        <v>482</v>
      </c>
      <c r="I9" s="80" t="s">
        <v>482</v>
      </c>
      <c r="J9" s="80" t="s">
        <v>482</v>
      </c>
      <c r="K9" s="80" t="s">
        <v>482</v>
      </c>
      <c r="L9" s="80">
        <v>1</v>
      </c>
      <c r="M9" s="88" t="s">
        <v>482</v>
      </c>
      <c r="N9" s="531"/>
    </row>
    <row r="10" spans="1:20" s="6" customFormat="1" x14ac:dyDescent="0.2">
      <c r="A10" s="760" t="s">
        <v>64</v>
      </c>
      <c r="B10" s="82">
        <v>19</v>
      </c>
      <c r="C10" s="83">
        <v>19</v>
      </c>
      <c r="D10" s="78">
        <v>32</v>
      </c>
      <c r="E10" s="78">
        <v>32</v>
      </c>
      <c r="F10" s="78">
        <v>0</v>
      </c>
      <c r="G10" s="79">
        <v>0</v>
      </c>
      <c r="H10" s="78">
        <v>5</v>
      </c>
      <c r="I10" s="78">
        <v>13</v>
      </c>
      <c r="J10" s="78">
        <v>0</v>
      </c>
      <c r="K10" s="78">
        <v>0</v>
      </c>
      <c r="L10" s="78">
        <v>0</v>
      </c>
      <c r="M10" s="84">
        <v>1</v>
      </c>
      <c r="N10" s="530"/>
    </row>
    <row r="11" spans="1:20" s="2" customFormat="1" ht="11.25" customHeight="1" x14ac:dyDescent="0.2">
      <c r="A11" s="761"/>
      <c r="B11" s="85" t="s">
        <v>9</v>
      </c>
      <c r="C11" s="86">
        <v>1</v>
      </c>
      <c r="D11" s="87" t="s">
        <v>9</v>
      </c>
      <c r="E11" s="80">
        <v>1</v>
      </c>
      <c r="F11" s="80" t="s">
        <v>482</v>
      </c>
      <c r="G11" s="81" t="s">
        <v>482</v>
      </c>
      <c r="H11" s="80">
        <v>0.26316000000000001</v>
      </c>
      <c r="I11" s="80">
        <v>0.68420999999999998</v>
      </c>
      <c r="J11" s="80" t="s">
        <v>482</v>
      </c>
      <c r="K11" s="80" t="s">
        <v>482</v>
      </c>
      <c r="L11" s="80" t="s">
        <v>482</v>
      </c>
      <c r="M11" s="88">
        <v>5.2630000000000003E-2</v>
      </c>
      <c r="N11" s="531"/>
    </row>
    <row r="12" spans="1:20" s="6" customFormat="1" x14ac:dyDescent="0.2">
      <c r="A12" s="760" t="s">
        <v>65</v>
      </c>
      <c r="B12" s="82">
        <v>2</v>
      </c>
      <c r="C12" s="83">
        <v>2</v>
      </c>
      <c r="D12" s="78">
        <v>4</v>
      </c>
      <c r="E12" s="78">
        <v>4</v>
      </c>
      <c r="F12" s="78">
        <v>0</v>
      </c>
      <c r="G12" s="79">
        <v>0</v>
      </c>
      <c r="H12" s="78">
        <v>1</v>
      </c>
      <c r="I12" s="78">
        <v>0</v>
      </c>
      <c r="J12" s="78">
        <v>0</v>
      </c>
      <c r="K12" s="78">
        <v>0</v>
      </c>
      <c r="L12" s="78">
        <v>1</v>
      </c>
      <c r="M12" s="84">
        <v>0</v>
      </c>
      <c r="N12" s="530"/>
      <c r="T12" s="2"/>
    </row>
    <row r="13" spans="1:20" s="2" customFormat="1" ht="11.25" customHeight="1" x14ac:dyDescent="0.2">
      <c r="A13" s="761"/>
      <c r="B13" s="85" t="s">
        <v>9</v>
      </c>
      <c r="C13" s="86">
        <v>1</v>
      </c>
      <c r="D13" s="87" t="s">
        <v>9</v>
      </c>
      <c r="E13" s="80">
        <v>1</v>
      </c>
      <c r="F13" s="80" t="s">
        <v>482</v>
      </c>
      <c r="G13" s="81" t="s">
        <v>482</v>
      </c>
      <c r="H13" s="80">
        <v>0.5</v>
      </c>
      <c r="I13" s="80" t="s">
        <v>482</v>
      </c>
      <c r="J13" s="80" t="s">
        <v>482</v>
      </c>
      <c r="K13" s="80" t="s">
        <v>482</v>
      </c>
      <c r="L13" s="80">
        <v>0.5</v>
      </c>
      <c r="M13" s="88" t="s">
        <v>482</v>
      </c>
      <c r="N13" s="531"/>
    </row>
    <row r="14" spans="1:20" s="6" customFormat="1" x14ac:dyDescent="0.2">
      <c r="A14" s="760" t="s">
        <v>66</v>
      </c>
      <c r="B14" s="82">
        <v>1</v>
      </c>
      <c r="C14" s="83">
        <v>1</v>
      </c>
      <c r="D14" s="78">
        <v>15</v>
      </c>
      <c r="E14" s="78">
        <v>15</v>
      </c>
      <c r="F14" s="78">
        <v>0</v>
      </c>
      <c r="G14" s="79">
        <v>0</v>
      </c>
      <c r="H14" s="78">
        <v>0</v>
      </c>
      <c r="I14" s="78">
        <v>0</v>
      </c>
      <c r="J14" s="78">
        <v>0</v>
      </c>
      <c r="K14" s="78">
        <v>0</v>
      </c>
      <c r="L14" s="78">
        <v>1</v>
      </c>
      <c r="M14" s="84">
        <v>0</v>
      </c>
      <c r="N14" s="530"/>
    </row>
    <row r="15" spans="1:20" s="2" customFormat="1" ht="11.25" customHeight="1" x14ac:dyDescent="0.2">
      <c r="A15" s="761"/>
      <c r="B15" s="85" t="s">
        <v>9</v>
      </c>
      <c r="C15" s="86">
        <v>1</v>
      </c>
      <c r="D15" s="87" t="s">
        <v>9</v>
      </c>
      <c r="E15" s="80">
        <v>1</v>
      </c>
      <c r="F15" s="80" t="s">
        <v>482</v>
      </c>
      <c r="G15" s="81" t="s">
        <v>482</v>
      </c>
      <c r="H15" s="80" t="s">
        <v>482</v>
      </c>
      <c r="I15" s="80" t="s">
        <v>482</v>
      </c>
      <c r="J15" s="80" t="s">
        <v>482</v>
      </c>
      <c r="K15" s="80" t="s">
        <v>482</v>
      </c>
      <c r="L15" s="80">
        <v>1</v>
      </c>
      <c r="M15" s="88" t="s">
        <v>482</v>
      </c>
      <c r="N15" s="531"/>
    </row>
    <row r="16" spans="1:20" s="6" customFormat="1" x14ac:dyDescent="0.2">
      <c r="A16" s="760" t="s">
        <v>67</v>
      </c>
      <c r="B16" s="82">
        <v>32</v>
      </c>
      <c r="C16" s="83">
        <v>32</v>
      </c>
      <c r="D16" s="78">
        <v>199</v>
      </c>
      <c r="E16" s="78">
        <v>32</v>
      </c>
      <c r="F16" s="78">
        <v>41</v>
      </c>
      <c r="G16" s="79">
        <v>126</v>
      </c>
      <c r="H16" s="78">
        <v>9</v>
      </c>
      <c r="I16" s="78">
        <v>16</v>
      </c>
      <c r="J16" s="78">
        <v>0</v>
      </c>
      <c r="K16" s="78">
        <v>6</v>
      </c>
      <c r="L16" s="78">
        <v>0</v>
      </c>
      <c r="M16" s="84">
        <v>1</v>
      </c>
      <c r="N16" s="530"/>
    </row>
    <row r="17" spans="1:14" s="2" customFormat="1" ht="11.25" customHeight="1" x14ac:dyDescent="0.2">
      <c r="A17" s="761"/>
      <c r="B17" s="85" t="s">
        <v>9</v>
      </c>
      <c r="C17" s="86">
        <v>1</v>
      </c>
      <c r="D17" s="87" t="s">
        <v>9</v>
      </c>
      <c r="E17" s="80">
        <v>0.1608</v>
      </c>
      <c r="F17" s="80">
        <v>0.20602999999999999</v>
      </c>
      <c r="G17" s="81">
        <v>0.63317000000000001</v>
      </c>
      <c r="H17" s="80">
        <v>0.28125</v>
      </c>
      <c r="I17" s="80">
        <v>0.5</v>
      </c>
      <c r="J17" s="80" t="s">
        <v>482</v>
      </c>
      <c r="K17" s="80">
        <v>0.1875</v>
      </c>
      <c r="L17" s="80" t="s">
        <v>482</v>
      </c>
      <c r="M17" s="88">
        <v>3.125E-2</v>
      </c>
      <c r="N17" s="531"/>
    </row>
    <row r="18" spans="1:14" s="6" customFormat="1" ht="12.75" customHeight="1" x14ac:dyDescent="0.2">
      <c r="A18" s="760" t="s">
        <v>68</v>
      </c>
      <c r="B18" s="82">
        <v>8</v>
      </c>
      <c r="C18" s="83">
        <v>8</v>
      </c>
      <c r="D18" s="78">
        <v>18</v>
      </c>
      <c r="E18" s="78">
        <v>18</v>
      </c>
      <c r="F18" s="78">
        <v>0</v>
      </c>
      <c r="G18" s="79">
        <v>0</v>
      </c>
      <c r="H18" s="78">
        <v>2</v>
      </c>
      <c r="I18" s="78">
        <v>6</v>
      </c>
      <c r="J18" s="78">
        <v>0</v>
      </c>
      <c r="K18" s="78">
        <v>0</v>
      </c>
      <c r="L18" s="78">
        <v>0</v>
      </c>
      <c r="M18" s="84">
        <v>0</v>
      </c>
      <c r="N18" s="530"/>
    </row>
    <row r="19" spans="1:14" s="2" customFormat="1" ht="11.25" customHeight="1" x14ac:dyDescent="0.2">
      <c r="A19" s="761"/>
      <c r="B19" s="85" t="s">
        <v>9</v>
      </c>
      <c r="C19" s="86">
        <v>1</v>
      </c>
      <c r="D19" s="87" t="s">
        <v>9</v>
      </c>
      <c r="E19" s="80">
        <v>1</v>
      </c>
      <c r="F19" s="80" t="s">
        <v>482</v>
      </c>
      <c r="G19" s="81" t="s">
        <v>482</v>
      </c>
      <c r="H19" s="80">
        <v>0.25</v>
      </c>
      <c r="I19" s="80">
        <v>0.75</v>
      </c>
      <c r="J19" s="80" t="s">
        <v>482</v>
      </c>
      <c r="K19" s="80" t="s">
        <v>482</v>
      </c>
      <c r="L19" s="80" t="s">
        <v>482</v>
      </c>
      <c r="M19" s="88" t="s">
        <v>482</v>
      </c>
      <c r="N19" s="531"/>
    </row>
    <row r="20" spans="1:14" s="6" customFormat="1" x14ac:dyDescent="0.2">
      <c r="A20" s="760" t="s">
        <v>69</v>
      </c>
      <c r="B20" s="82">
        <v>56</v>
      </c>
      <c r="C20" s="83">
        <v>55</v>
      </c>
      <c r="D20" s="78">
        <v>181</v>
      </c>
      <c r="E20" s="78">
        <v>57</v>
      </c>
      <c r="F20" s="78">
        <v>49</v>
      </c>
      <c r="G20" s="79">
        <v>75</v>
      </c>
      <c r="H20" s="78">
        <v>9</v>
      </c>
      <c r="I20" s="78">
        <v>12</v>
      </c>
      <c r="J20" s="78">
        <v>6</v>
      </c>
      <c r="K20" s="78">
        <v>9</v>
      </c>
      <c r="L20" s="78">
        <v>0</v>
      </c>
      <c r="M20" s="84">
        <v>19</v>
      </c>
      <c r="N20" s="530"/>
    </row>
    <row r="21" spans="1:14" s="2" customFormat="1" ht="11.25" customHeight="1" x14ac:dyDescent="0.2">
      <c r="A21" s="761"/>
      <c r="B21" s="85" t="s">
        <v>9</v>
      </c>
      <c r="C21" s="86">
        <v>0.98214000000000001</v>
      </c>
      <c r="D21" s="87" t="s">
        <v>9</v>
      </c>
      <c r="E21" s="80">
        <v>0.31491999999999998</v>
      </c>
      <c r="F21" s="80">
        <v>0.27072000000000002</v>
      </c>
      <c r="G21" s="81">
        <v>0.41436000000000001</v>
      </c>
      <c r="H21" s="80">
        <v>0.16364000000000001</v>
      </c>
      <c r="I21" s="80">
        <v>0.21818000000000001</v>
      </c>
      <c r="J21" s="80">
        <v>0.10909000000000001</v>
      </c>
      <c r="K21" s="80">
        <v>0.16364000000000001</v>
      </c>
      <c r="L21" s="80" t="s">
        <v>482</v>
      </c>
      <c r="M21" s="88">
        <v>0.34544999999999998</v>
      </c>
      <c r="N21" s="531"/>
    </row>
    <row r="22" spans="1:14" s="6" customFormat="1" ht="12.75" customHeight="1" x14ac:dyDescent="0.2">
      <c r="A22" s="760" t="s">
        <v>70</v>
      </c>
      <c r="B22" s="82">
        <v>131</v>
      </c>
      <c r="C22" s="83">
        <v>129</v>
      </c>
      <c r="D22" s="78">
        <v>168</v>
      </c>
      <c r="E22" s="78">
        <v>100</v>
      </c>
      <c r="F22" s="78">
        <v>37</v>
      </c>
      <c r="G22" s="79">
        <v>31</v>
      </c>
      <c r="H22" s="78">
        <v>80</v>
      </c>
      <c r="I22" s="78">
        <v>7</v>
      </c>
      <c r="J22" s="78">
        <v>42</v>
      </c>
      <c r="K22" s="78">
        <v>0</v>
      </c>
      <c r="L22" s="78">
        <v>0</v>
      </c>
      <c r="M22" s="84">
        <v>0</v>
      </c>
      <c r="N22" s="530"/>
    </row>
    <row r="23" spans="1:14" s="2" customFormat="1" ht="11.25" customHeight="1" x14ac:dyDescent="0.2">
      <c r="A23" s="761"/>
      <c r="B23" s="85" t="s">
        <v>9</v>
      </c>
      <c r="C23" s="86">
        <v>0.98472999999999999</v>
      </c>
      <c r="D23" s="87" t="s">
        <v>9</v>
      </c>
      <c r="E23" s="80">
        <v>0.59523999999999999</v>
      </c>
      <c r="F23" s="80">
        <v>0.22023999999999999</v>
      </c>
      <c r="G23" s="81">
        <v>0.18451999999999999</v>
      </c>
      <c r="H23" s="80">
        <v>0.62016000000000004</v>
      </c>
      <c r="I23" s="80">
        <v>5.4260000000000003E-2</v>
      </c>
      <c r="J23" s="80">
        <v>0.32557999999999998</v>
      </c>
      <c r="K23" s="80" t="s">
        <v>482</v>
      </c>
      <c r="L23" s="80" t="s">
        <v>482</v>
      </c>
      <c r="M23" s="88" t="s">
        <v>482</v>
      </c>
      <c r="N23" s="531"/>
    </row>
    <row r="24" spans="1:14" s="6" customFormat="1" x14ac:dyDescent="0.2">
      <c r="A24" s="760" t="s">
        <v>71</v>
      </c>
      <c r="B24" s="82">
        <v>59</v>
      </c>
      <c r="C24" s="83">
        <v>59</v>
      </c>
      <c r="D24" s="78">
        <v>170</v>
      </c>
      <c r="E24" s="78">
        <v>20</v>
      </c>
      <c r="F24" s="78">
        <v>13</v>
      </c>
      <c r="G24" s="79">
        <v>137</v>
      </c>
      <c r="H24" s="78">
        <v>25</v>
      </c>
      <c r="I24" s="78">
        <v>15</v>
      </c>
      <c r="J24" s="78">
        <v>0</v>
      </c>
      <c r="K24" s="78">
        <v>18</v>
      </c>
      <c r="L24" s="78">
        <v>0</v>
      </c>
      <c r="M24" s="84">
        <v>1</v>
      </c>
      <c r="N24" s="530"/>
    </row>
    <row r="25" spans="1:14" s="2" customFormat="1" ht="11.25" customHeight="1" x14ac:dyDescent="0.2">
      <c r="A25" s="761"/>
      <c r="B25" s="85" t="s">
        <v>9</v>
      </c>
      <c r="C25" s="86">
        <v>1</v>
      </c>
      <c r="D25" s="87" t="s">
        <v>9</v>
      </c>
      <c r="E25" s="80">
        <v>0.11765</v>
      </c>
      <c r="F25" s="80">
        <v>7.6469999999999996E-2</v>
      </c>
      <c r="G25" s="81">
        <v>0.80588000000000004</v>
      </c>
      <c r="H25" s="80">
        <v>0.42373</v>
      </c>
      <c r="I25" s="80">
        <v>0.25424000000000002</v>
      </c>
      <c r="J25" s="80" t="s">
        <v>482</v>
      </c>
      <c r="K25" s="80">
        <v>0.30508000000000002</v>
      </c>
      <c r="L25" s="80" t="s">
        <v>482</v>
      </c>
      <c r="M25" s="88">
        <v>1.695E-2</v>
      </c>
      <c r="N25" s="531"/>
    </row>
    <row r="26" spans="1:14" s="6" customFormat="1" x14ac:dyDescent="0.2">
      <c r="A26" s="760" t="s">
        <v>72</v>
      </c>
      <c r="B26" s="82">
        <v>16</v>
      </c>
      <c r="C26" s="83">
        <v>16</v>
      </c>
      <c r="D26" s="78">
        <v>53</v>
      </c>
      <c r="E26" s="78">
        <v>3</v>
      </c>
      <c r="F26" s="78">
        <v>22</v>
      </c>
      <c r="G26" s="79">
        <v>28</v>
      </c>
      <c r="H26" s="78">
        <v>4</v>
      </c>
      <c r="I26" s="78">
        <v>5</v>
      </c>
      <c r="J26" s="78">
        <v>0</v>
      </c>
      <c r="K26" s="78">
        <v>6</v>
      </c>
      <c r="L26" s="78">
        <v>0</v>
      </c>
      <c r="M26" s="84">
        <v>1</v>
      </c>
      <c r="N26" s="530"/>
    </row>
    <row r="27" spans="1:14" s="2" customFormat="1" ht="11.25" customHeight="1" x14ac:dyDescent="0.2">
      <c r="A27" s="761"/>
      <c r="B27" s="85" t="s">
        <v>9</v>
      </c>
      <c r="C27" s="86">
        <v>1</v>
      </c>
      <c r="D27" s="87" t="s">
        <v>9</v>
      </c>
      <c r="E27" s="80">
        <v>5.6599999999999998E-2</v>
      </c>
      <c r="F27" s="80">
        <v>0.41509000000000001</v>
      </c>
      <c r="G27" s="81">
        <v>0.52829999999999999</v>
      </c>
      <c r="H27" s="80">
        <v>0.25</v>
      </c>
      <c r="I27" s="80">
        <v>0.3125</v>
      </c>
      <c r="J27" s="80" t="s">
        <v>482</v>
      </c>
      <c r="K27" s="80">
        <v>0.375</v>
      </c>
      <c r="L27" s="80" t="s">
        <v>482</v>
      </c>
      <c r="M27" s="88">
        <v>6.25E-2</v>
      </c>
      <c r="N27" s="531"/>
    </row>
    <row r="28" spans="1:14" s="6" customFormat="1" x14ac:dyDescent="0.2">
      <c r="A28" s="760" t="s">
        <v>73</v>
      </c>
      <c r="B28" s="82">
        <v>15</v>
      </c>
      <c r="C28" s="83">
        <v>15</v>
      </c>
      <c r="D28" s="78">
        <v>42</v>
      </c>
      <c r="E28" s="78">
        <v>38</v>
      </c>
      <c r="F28" s="78">
        <v>4</v>
      </c>
      <c r="G28" s="79">
        <v>0</v>
      </c>
      <c r="H28" s="78">
        <v>2</v>
      </c>
      <c r="I28" s="78">
        <v>5</v>
      </c>
      <c r="J28" s="78">
        <v>0</v>
      </c>
      <c r="K28" s="78">
        <v>5</v>
      </c>
      <c r="L28" s="78">
        <v>0</v>
      </c>
      <c r="M28" s="84">
        <v>3</v>
      </c>
      <c r="N28" s="530"/>
    </row>
    <row r="29" spans="1:14" s="2" customFormat="1" ht="11.25" customHeight="1" x14ac:dyDescent="0.2">
      <c r="A29" s="761"/>
      <c r="B29" s="85" t="s">
        <v>9</v>
      </c>
      <c r="C29" s="86">
        <v>1</v>
      </c>
      <c r="D29" s="87" t="s">
        <v>9</v>
      </c>
      <c r="E29" s="80">
        <v>0.90476000000000001</v>
      </c>
      <c r="F29" s="80">
        <v>9.5240000000000005E-2</v>
      </c>
      <c r="G29" s="81" t="s">
        <v>482</v>
      </c>
      <c r="H29" s="80">
        <v>0.13333</v>
      </c>
      <c r="I29" s="80">
        <v>0.33333000000000002</v>
      </c>
      <c r="J29" s="80" t="s">
        <v>482</v>
      </c>
      <c r="K29" s="80">
        <v>0.33333000000000002</v>
      </c>
      <c r="L29" s="80" t="s">
        <v>482</v>
      </c>
      <c r="M29" s="88">
        <v>0.2</v>
      </c>
      <c r="N29" s="531"/>
    </row>
    <row r="30" spans="1:14" s="6" customFormat="1" x14ac:dyDescent="0.2">
      <c r="A30" s="760" t="s">
        <v>74</v>
      </c>
      <c r="B30" s="82">
        <v>15</v>
      </c>
      <c r="C30" s="83">
        <v>14</v>
      </c>
      <c r="D30" s="78">
        <v>26</v>
      </c>
      <c r="E30" s="78">
        <v>17</v>
      </c>
      <c r="F30" s="78">
        <v>2</v>
      </c>
      <c r="G30" s="79">
        <v>7</v>
      </c>
      <c r="H30" s="78">
        <v>4</v>
      </c>
      <c r="I30" s="78">
        <v>9</v>
      </c>
      <c r="J30" s="78">
        <v>0</v>
      </c>
      <c r="K30" s="78">
        <v>0</v>
      </c>
      <c r="L30" s="78">
        <v>0</v>
      </c>
      <c r="M30" s="84">
        <v>1</v>
      </c>
      <c r="N30" s="530"/>
    </row>
    <row r="31" spans="1:14" s="2" customFormat="1" ht="11.25" customHeight="1" x14ac:dyDescent="0.2">
      <c r="A31" s="761"/>
      <c r="B31" s="85" t="s">
        <v>9</v>
      </c>
      <c r="C31" s="86">
        <v>0.93332999999999999</v>
      </c>
      <c r="D31" s="87" t="s">
        <v>9</v>
      </c>
      <c r="E31" s="80">
        <v>0.65385000000000004</v>
      </c>
      <c r="F31" s="80">
        <v>7.6920000000000002E-2</v>
      </c>
      <c r="G31" s="81">
        <v>0.26923000000000002</v>
      </c>
      <c r="H31" s="80">
        <v>0.28571000000000002</v>
      </c>
      <c r="I31" s="80">
        <v>0.64285999999999999</v>
      </c>
      <c r="J31" s="80" t="s">
        <v>482</v>
      </c>
      <c r="K31" s="80" t="s">
        <v>482</v>
      </c>
      <c r="L31" s="80" t="s">
        <v>482</v>
      </c>
      <c r="M31" s="88">
        <v>7.1429999999999993E-2</v>
      </c>
      <c r="N31" s="531"/>
    </row>
    <row r="32" spans="1:14" s="6" customFormat="1" ht="12.75" customHeight="1" x14ac:dyDescent="0.2">
      <c r="A32" s="760" t="s">
        <v>75</v>
      </c>
      <c r="B32" s="82">
        <v>133</v>
      </c>
      <c r="C32" s="83">
        <v>131</v>
      </c>
      <c r="D32" s="78">
        <v>15</v>
      </c>
      <c r="E32" s="78">
        <v>10</v>
      </c>
      <c r="F32" s="78">
        <v>2</v>
      </c>
      <c r="G32" s="79">
        <v>3</v>
      </c>
      <c r="H32" s="78">
        <v>53</v>
      </c>
      <c r="I32" s="78">
        <v>0</v>
      </c>
      <c r="J32" s="78">
        <v>4</v>
      </c>
      <c r="K32" s="78">
        <v>69</v>
      </c>
      <c r="L32" s="78">
        <v>0</v>
      </c>
      <c r="M32" s="84">
        <v>5</v>
      </c>
      <c r="N32" s="530"/>
    </row>
    <row r="33" spans="1:14" s="2" customFormat="1" ht="11.25" customHeight="1" x14ac:dyDescent="0.2">
      <c r="A33" s="761"/>
      <c r="B33" s="85" t="s">
        <v>9</v>
      </c>
      <c r="C33" s="86">
        <v>0.98495999999999995</v>
      </c>
      <c r="D33" s="87" t="s">
        <v>9</v>
      </c>
      <c r="E33" s="80">
        <v>0.66666999999999998</v>
      </c>
      <c r="F33" s="80">
        <v>0.13333</v>
      </c>
      <c r="G33" s="81">
        <v>0.2</v>
      </c>
      <c r="H33" s="80">
        <v>0.40458</v>
      </c>
      <c r="I33" s="80" t="s">
        <v>482</v>
      </c>
      <c r="J33" s="80">
        <v>3.0530000000000002E-2</v>
      </c>
      <c r="K33" s="80">
        <v>0.52671999999999997</v>
      </c>
      <c r="L33" s="80" t="s">
        <v>482</v>
      </c>
      <c r="M33" s="88">
        <v>3.8170000000000003E-2</v>
      </c>
      <c r="N33" s="531"/>
    </row>
    <row r="34" spans="1:14" s="6" customFormat="1" x14ac:dyDescent="0.2">
      <c r="A34" s="763" t="s">
        <v>76</v>
      </c>
      <c r="B34" s="82">
        <v>22</v>
      </c>
      <c r="C34" s="83">
        <v>22</v>
      </c>
      <c r="D34" s="78">
        <v>45</v>
      </c>
      <c r="E34" s="78">
        <v>15</v>
      </c>
      <c r="F34" s="78">
        <v>21</v>
      </c>
      <c r="G34" s="79">
        <v>9</v>
      </c>
      <c r="H34" s="78">
        <v>5</v>
      </c>
      <c r="I34" s="78">
        <v>16</v>
      </c>
      <c r="J34" s="78">
        <v>0</v>
      </c>
      <c r="K34" s="78">
        <v>1</v>
      </c>
      <c r="L34" s="78">
        <v>0</v>
      </c>
      <c r="M34" s="84">
        <v>0</v>
      </c>
      <c r="N34" s="530"/>
    </row>
    <row r="35" spans="1:14" s="2" customFormat="1" ht="11.25" customHeight="1" x14ac:dyDescent="0.2">
      <c r="A35" s="764"/>
      <c r="B35" s="102" t="s">
        <v>9</v>
      </c>
      <c r="C35" s="117">
        <v>1</v>
      </c>
      <c r="D35" s="118" t="s">
        <v>9</v>
      </c>
      <c r="E35" s="119">
        <v>0.33333000000000002</v>
      </c>
      <c r="F35" s="119">
        <v>0.46666999999999997</v>
      </c>
      <c r="G35" s="120">
        <v>0.2</v>
      </c>
      <c r="H35" s="119">
        <v>0.22727</v>
      </c>
      <c r="I35" s="119">
        <v>0.72726999999999997</v>
      </c>
      <c r="J35" s="119" t="s">
        <v>482</v>
      </c>
      <c r="K35" s="119">
        <v>4.5449999999999997E-2</v>
      </c>
      <c r="L35" s="119" t="s">
        <v>482</v>
      </c>
      <c r="M35" s="121" t="s">
        <v>482</v>
      </c>
      <c r="N35" s="531"/>
    </row>
    <row r="36" spans="1:14" s="6" customFormat="1" ht="12.75" customHeight="1" x14ac:dyDescent="0.2">
      <c r="A36" s="758" t="s">
        <v>85</v>
      </c>
      <c r="B36" s="103">
        <v>827</v>
      </c>
      <c r="C36" s="122">
        <v>821</v>
      </c>
      <c r="D36" s="123">
        <v>2659</v>
      </c>
      <c r="E36" s="123">
        <v>669</v>
      </c>
      <c r="F36" s="123">
        <v>601</v>
      </c>
      <c r="G36" s="124">
        <v>1389</v>
      </c>
      <c r="H36" s="123">
        <v>323</v>
      </c>
      <c r="I36" s="123">
        <v>117</v>
      </c>
      <c r="J36" s="123">
        <v>74</v>
      </c>
      <c r="K36" s="123">
        <v>247</v>
      </c>
      <c r="L36" s="123">
        <v>14</v>
      </c>
      <c r="M36" s="94">
        <v>46</v>
      </c>
      <c r="N36" s="530"/>
    </row>
    <row r="37" spans="1:14" s="2" customFormat="1" ht="12" customHeight="1" thickBot="1" x14ac:dyDescent="0.25">
      <c r="A37" s="759"/>
      <c r="B37" s="391" t="s">
        <v>9</v>
      </c>
      <c r="C37" s="392">
        <v>0.99273999999999996</v>
      </c>
      <c r="D37" s="126" t="s">
        <v>9</v>
      </c>
      <c r="E37" s="301">
        <v>0.25159999999999999</v>
      </c>
      <c r="F37" s="301">
        <v>0.22602</v>
      </c>
      <c r="G37" s="302">
        <v>0.52237999999999996</v>
      </c>
      <c r="H37" s="301">
        <v>0.39341999999999999</v>
      </c>
      <c r="I37" s="301">
        <v>0.14251</v>
      </c>
      <c r="J37" s="301">
        <v>9.0130000000000002E-2</v>
      </c>
      <c r="K37" s="301">
        <v>0.30085000000000001</v>
      </c>
      <c r="L37" s="301">
        <v>1.7049999999999999E-2</v>
      </c>
      <c r="M37" s="128">
        <v>5.6030000000000003E-2</v>
      </c>
      <c r="N37" s="531"/>
    </row>
    <row r="38" spans="1:14" s="533" customFormat="1" x14ac:dyDescent="0.2">
      <c r="A38" s="532"/>
      <c r="B38" s="771"/>
      <c r="C38" s="771"/>
      <c r="D38" s="771"/>
      <c r="E38" s="771"/>
      <c r="F38" s="771"/>
      <c r="G38" s="771"/>
      <c r="H38" s="771"/>
      <c r="I38" s="771"/>
      <c r="J38" s="771"/>
      <c r="K38" s="771"/>
      <c r="L38" s="771"/>
      <c r="M38" s="771"/>
      <c r="N38" s="771"/>
    </row>
    <row r="39" spans="1:14" s="533" customFormat="1" x14ac:dyDescent="0.2">
      <c r="A39" s="534" t="str">
        <f>"Anmerkungen. Datengrundlage: Volkshochschul-Statistik "&amp;Hilfswerte!B1&amp;"; Basis: "&amp;Tabelle1!$C$36&amp;" vhs."</f>
        <v>Anmerkungen. Datengrundlage: Volkshochschul-Statistik 2024; Basis: 821 vhs.</v>
      </c>
      <c r="B39" s="532"/>
      <c r="C39" s="532"/>
      <c r="D39" s="532"/>
      <c r="E39" s="532"/>
      <c r="F39" s="532"/>
      <c r="G39" s="532"/>
      <c r="H39" s="532"/>
      <c r="I39" s="532"/>
      <c r="J39" s="532"/>
      <c r="K39" s="532"/>
      <c r="L39" s="532"/>
      <c r="M39" s="532"/>
      <c r="N39" s="532"/>
    </row>
    <row r="40" spans="1:14" s="533" customFormat="1" x14ac:dyDescent="0.2">
      <c r="A40" s="532"/>
      <c r="B40" s="532"/>
      <c r="C40" s="532"/>
      <c r="D40" s="532"/>
      <c r="E40" s="532"/>
      <c r="F40" s="532"/>
      <c r="G40" s="532"/>
      <c r="H40" s="532"/>
      <c r="I40" s="532"/>
      <c r="J40" s="532"/>
      <c r="K40" s="532"/>
      <c r="L40" s="532"/>
      <c r="M40" s="532"/>
      <c r="N40" s="532"/>
    </row>
    <row r="41" spans="1:14" s="532" customFormat="1" x14ac:dyDescent="0.2">
      <c r="A41" s="534" t="s">
        <v>471</v>
      </c>
    </row>
    <row r="42" spans="1:14" s="532" customFormat="1" x14ac:dyDescent="0.2">
      <c r="A42" s="534" t="s">
        <v>472</v>
      </c>
      <c r="E42" s="762" t="s">
        <v>473</v>
      </c>
      <c r="F42" s="762"/>
      <c r="G42" s="762"/>
    </row>
    <row r="43" spans="1:14" s="533" customFormat="1" x14ac:dyDescent="0.2">
      <c r="A43" s="535"/>
      <c r="B43" s="532"/>
      <c r="C43" s="532"/>
      <c r="D43" s="532"/>
      <c r="E43" s="532"/>
      <c r="F43" s="532"/>
      <c r="G43" s="532"/>
      <c r="H43" s="532"/>
      <c r="I43" s="532"/>
      <c r="J43" s="532"/>
      <c r="K43" s="532"/>
      <c r="L43" s="532"/>
      <c r="M43" s="532"/>
      <c r="N43" s="532"/>
    </row>
    <row r="44" spans="1:14" s="533" customFormat="1" x14ac:dyDescent="0.2">
      <c r="A44" s="666" t="s">
        <v>474</v>
      </c>
      <c r="B44" s="532"/>
      <c r="C44" s="532"/>
      <c r="D44" s="532"/>
      <c r="E44" s="532"/>
      <c r="F44" s="532"/>
      <c r="G44" s="532"/>
      <c r="H44" s="532"/>
      <c r="I44" s="532"/>
      <c r="J44" s="532"/>
      <c r="K44" s="532"/>
      <c r="L44" s="532"/>
      <c r="M44" s="532"/>
      <c r="N44" s="532"/>
    </row>
    <row r="45" spans="1:14" x14ac:dyDescent="0.2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532"/>
    </row>
    <row r="46" spans="1:14" x14ac:dyDescent="0.2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532"/>
    </row>
    <row r="47" spans="1:14" x14ac:dyDescent="0.2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532"/>
    </row>
    <row r="48" spans="1:14" x14ac:dyDescent="0.2">
      <c r="A48" s="9"/>
      <c r="B48" s="9"/>
      <c r="C48" s="9"/>
      <c r="D48" s="677"/>
      <c r="E48" s="9"/>
      <c r="F48" s="9"/>
      <c r="G48" s="9"/>
      <c r="H48" s="9"/>
      <c r="I48" s="9"/>
      <c r="J48" s="9"/>
      <c r="K48" s="9"/>
      <c r="L48" s="9"/>
      <c r="M48" s="9"/>
      <c r="N48" s="532"/>
    </row>
    <row r="49" spans="1:14" x14ac:dyDescent="0.2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532"/>
    </row>
    <row r="50" spans="1:14" x14ac:dyDescent="0.2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532"/>
    </row>
    <row r="51" spans="1:14" x14ac:dyDescent="0.2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532"/>
    </row>
    <row r="52" spans="1:14" x14ac:dyDescent="0.2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532"/>
    </row>
    <row r="53" spans="1:14" x14ac:dyDescent="0.2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532"/>
    </row>
    <row r="54" spans="1:14" x14ac:dyDescent="0.2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532"/>
    </row>
    <row r="55" spans="1:14" x14ac:dyDescent="0.2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532"/>
    </row>
    <row r="56" spans="1:14" x14ac:dyDescent="0.2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532"/>
    </row>
    <row r="57" spans="1:14" x14ac:dyDescent="0.2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532"/>
    </row>
    <row r="58" spans="1:14" x14ac:dyDescent="0.2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532"/>
    </row>
    <row r="59" spans="1:14" x14ac:dyDescent="0.2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532"/>
    </row>
    <row r="60" spans="1:14" x14ac:dyDescent="0.2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532"/>
    </row>
    <row r="61" spans="1:14" x14ac:dyDescent="0.2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532"/>
    </row>
    <row r="62" spans="1:14" x14ac:dyDescent="0.2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532"/>
    </row>
    <row r="63" spans="1:14" x14ac:dyDescent="0.2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532"/>
    </row>
    <row r="64" spans="1:14" x14ac:dyDescent="0.2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532"/>
    </row>
    <row r="65" spans="1:14" x14ac:dyDescent="0.2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532"/>
    </row>
    <row r="66" spans="1:14" x14ac:dyDescent="0.2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532"/>
    </row>
    <row r="67" spans="1:14" x14ac:dyDescent="0.2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532"/>
    </row>
    <row r="68" spans="1:14" x14ac:dyDescent="0.2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532"/>
    </row>
    <row r="69" spans="1:14" x14ac:dyDescent="0.2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532"/>
    </row>
    <row r="70" spans="1:14" x14ac:dyDescent="0.2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532"/>
    </row>
    <row r="71" spans="1:14" x14ac:dyDescent="0.2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532"/>
    </row>
    <row r="72" spans="1:14" x14ac:dyDescent="0.2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532"/>
    </row>
    <row r="73" spans="1:14" x14ac:dyDescent="0.2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532"/>
    </row>
    <row r="74" spans="1:14" x14ac:dyDescent="0.2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532"/>
    </row>
    <row r="75" spans="1:14" x14ac:dyDescent="0.2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532"/>
    </row>
    <row r="76" spans="1:14" x14ac:dyDescent="0.2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532"/>
    </row>
    <row r="77" spans="1:14" x14ac:dyDescent="0.2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532"/>
    </row>
    <row r="78" spans="1:14" x14ac:dyDescent="0.2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532"/>
    </row>
    <row r="79" spans="1:14" x14ac:dyDescent="0.2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532"/>
    </row>
    <row r="80" spans="1:14" x14ac:dyDescent="0.2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532"/>
    </row>
    <row r="81" spans="1:14" x14ac:dyDescent="0.2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532"/>
    </row>
    <row r="82" spans="1:14" x14ac:dyDescent="0.2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532"/>
    </row>
    <row r="83" spans="1:14" x14ac:dyDescent="0.2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532"/>
    </row>
    <row r="84" spans="1:14" x14ac:dyDescent="0.2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532"/>
    </row>
  </sheetData>
  <mergeCells count="24">
    <mergeCell ref="E42:G42"/>
    <mergeCell ref="A34:A35"/>
    <mergeCell ref="A16:A17"/>
    <mergeCell ref="A18:A19"/>
    <mergeCell ref="A1:M1"/>
    <mergeCell ref="A2:A3"/>
    <mergeCell ref="A8:A9"/>
    <mergeCell ref="D2:G2"/>
    <mergeCell ref="B38:N38"/>
    <mergeCell ref="H2:M2"/>
    <mergeCell ref="A4:A5"/>
    <mergeCell ref="A6:A7"/>
    <mergeCell ref="B2:C2"/>
    <mergeCell ref="A10:A11"/>
    <mergeCell ref="A32:A33"/>
    <mergeCell ref="A26:A27"/>
    <mergeCell ref="A36:A37"/>
    <mergeCell ref="A28:A29"/>
    <mergeCell ref="A30:A31"/>
    <mergeCell ref="A12:A13"/>
    <mergeCell ref="A14:A15"/>
    <mergeCell ref="A20:A21"/>
    <mergeCell ref="A22:A23"/>
    <mergeCell ref="A24:A25"/>
  </mergeCells>
  <phoneticPr fontId="0" type="noConversion"/>
  <conditionalFormatting sqref="A6:M6">
    <cfRule type="cellIs" dxfId="1001" priority="55" stopIfTrue="1" operator="equal">
      <formula>0</formula>
    </cfRule>
  </conditionalFormatting>
  <conditionalFormatting sqref="A4:XFD4">
    <cfRule type="cellIs" dxfId="1000" priority="52" stopIfTrue="1" operator="equal">
      <formula>0</formula>
    </cfRule>
  </conditionalFormatting>
  <conditionalFormatting sqref="A5:XFD5 T12 A13:S13 U13:IV13">
    <cfRule type="cellIs" dxfId="999" priority="47" stopIfTrue="1" operator="lessThan">
      <formula>0.0005</formula>
    </cfRule>
  </conditionalFormatting>
  <conditionalFormatting sqref="A7:XFD7">
    <cfRule type="cellIs" dxfId="998" priority="53" stopIfTrue="1" operator="equal">
      <formula>1</formula>
    </cfRule>
    <cfRule type="cellIs" dxfId="997" priority="54" stopIfTrue="1" operator="lessThan">
      <formula>0.0005</formula>
    </cfRule>
  </conditionalFormatting>
  <conditionalFormatting sqref="A8:XFD8">
    <cfRule type="cellIs" dxfId="996" priority="45" stopIfTrue="1" operator="equal">
      <formula>0</formula>
    </cfRule>
  </conditionalFormatting>
  <conditionalFormatting sqref="A9:XFD9">
    <cfRule type="cellIs" dxfId="995" priority="43" stopIfTrue="1" operator="equal">
      <formula>1</formula>
    </cfRule>
    <cfRule type="cellIs" dxfId="994" priority="44" stopIfTrue="1" operator="lessThan">
      <formula>0.0005</formula>
    </cfRule>
  </conditionalFormatting>
  <conditionalFormatting sqref="A10:XFD10">
    <cfRule type="cellIs" dxfId="993" priority="42" stopIfTrue="1" operator="equal">
      <formula>0</formula>
    </cfRule>
  </conditionalFormatting>
  <conditionalFormatting sqref="A11:XFD11">
    <cfRule type="cellIs" dxfId="992" priority="40" stopIfTrue="1" operator="equal">
      <formula>1</formula>
    </cfRule>
    <cfRule type="cellIs" dxfId="991" priority="41" stopIfTrue="1" operator="lessThan">
      <formula>0.0005</formula>
    </cfRule>
  </conditionalFormatting>
  <conditionalFormatting sqref="A12:XFD12">
    <cfRule type="cellIs" dxfId="990" priority="39" stopIfTrue="1" operator="equal">
      <formula>0</formula>
    </cfRule>
  </conditionalFormatting>
  <conditionalFormatting sqref="A14:XFD14">
    <cfRule type="cellIs" dxfId="989" priority="36" stopIfTrue="1" operator="equal">
      <formula>0</formula>
    </cfRule>
  </conditionalFormatting>
  <conditionalFormatting sqref="A15:XFD15">
    <cfRule type="cellIs" dxfId="988" priority="34" stopIfTrue="1" operator="equal">
      <formula>1</formula>
    </cfRule>
    <cfRule type="cellIs" dxfId="987" priority="35" stopIfTrue="1" operator="lessThan">
      <formula>0.0005</formula>
    </cfRule>
  </conditionalFormatting>
  <conditionalFormatting sqref="A16:XFD16">
    <cfRule type="cellIs" dxfId="986" priority="33" stopIfTrue="1" operator="equal">
      <formula>0</formula>
    </cfRule>
  </conditionalFormatting>
  <conditionalFormatting sqref="A17:XFD17">
    <cfRule type="cellIs" dxfId="985" priority="31" stopIfTrue="1" operator="equal">
      <formula>1</formula>
    </cfRule>
    <cfRule type="cellIs" dxfId="984" priority="32" stopIfTrue="1" operator="lessThan">
      <formula>0.0005</formula>
    </cfRule>
  </conditionalFormatting>
  <conditionalFormatting sqref="A18:XFD18">
    <cfRule type="cellIs" dxfId="983" priority="30" stopIfTrue="1" operator="equal">
      <formula>0</formula>
    </cfRule>
  </conditionalFormatting>
  <conditionalFormatting sqref="A19:XFD19">
    <cfRule type="cellIs" dxfId="982" priority="28" stopIfTrue="1" operator="equal">
      <formula>1</formula>
    </cfRule>
    <cfRule type="cellIs" dxfId="981" priority="29" stopIfTrue="1" operator="lessThan">
      <formula>0.0005</formula>
    </cfRule>
  </conditionalFormatting>
  <conditionalFormatting sqref="A20:XFD20">
    <cfRule type="cellIs" dxfId="980" priority="27" stopIfTrue="1" operator="equal">
      <formula>0</formula>
    </cfRule>
  </conditionalFormatting>
  <conditionalFormatting sqref="A21:XFD21">
    <cfRule type="cellIs" dxfId="979" priority="25" stopIfTrue="1" operator="equal">
      <formula>1</formula>
    </cfRule>
    <cfRule type="cellIs" dxfId="978" priority="26" stopIfTrue="1" operator="lessThan">
      <formula>0.0005</formula>
    </cfRule>
  </conditionalFormatting>
  <conditionalFormatting sqref="A22:XFD22">
    <cfRule type="cellIs" dxfId="977" priority="24" stopIfTrue="1" operator="equal">
      <formula>0</formula>
    </cfRule>
  </conditionalFormatting>
  <conditionalFormatting sqref="A23:XFD23">
    <cfRule type="cellIs" dxfId="976" priority="22" stopIfTrue="1" operator="equal">
      <formula>1</formula>
    </cfRule>
    <cfRule type="cellIs" dxfId="975" priority="23" stopIfTrue="1" operator="lessThan">
      <formula>0.0005</formula>
    </cfRule>
  </conditionalFormatting>
  <conditionalFormatting sqref="A24:XFD24">
    <cfRule type="cellIs" dxfId="974" priority="21" stopIfTrue="1" operator="equal">
      <formula>0</formula>
    </cfRule>
  </conditionalFormatting>
  <conditionalFormatting sqref="A25:XFD25">
    <cfRule type="cellIs" dxfId="973" priority="19" stopIfTrue="1" operator="equal">
      <formula>1</formula>
    </cfRule>
    <cfRule type="cellIs" dxfId="972" priority="20" stopIfTrue="1" operator="lessThan">
      <formula>0.0005</formula>
    </cfRule>
  </conditionalFormatting>
  <conditionalFormatting sqref="A26:XFD26">
    <cfRule type="cellIs" dxfId="971" priority="18" stopIfTrue="1" operator="equal">
      <formula>0</formula>
    </cfRule>
  </conditionalFormatting>
  <conditionalFormatting sqref="A27:XFD27">
    <cfRule type="cellIs" dxfId="970" priority="16" stopIfTrue="1" operator="equal">
      <formula>1</formula>
    </cfRule>
    <cfRule type="cellIs" dxfId="969" priority="17" stopIfTrue="1" operator="lessThan">
      <formula>0.0005</formula>
    </cfRule>
  </conditionalFormatting>
  <conditionalFormatting sqref="A28:XFD28">
    <cfRule type="cellIs" dxfId="968" priority="15" stopIfTrue="1" operator="equal">
      <formula>0</formula>
    </cfRule>
  </conditionalFormatting>
  <conditionalFormatting sqref="A29:XFD29">
    <cfRule type="cellIs" dxfId="967" priority="13" stopIfTrue="1" operator="equal">
      <formula>1</formula>
    </cfRule>
    <cfRule type="cellIs" dxfId="966" priority="14" stopIfTrue="1" operator="lessThan">
      <formula>0.0005</formula>
    </cfRule>
  </conditionalFormatting>
  <conditionalFormatting sqref="A30:XFD30">
    <cfRule type="cellIs" dxfId="965" priority="12" stopIfTrue="1" operator="equal">
      <formula>0</formula>
    </cfRule>
  </conditionalFormatting>
  <conditionalFormatting sqref="A31:XFD31">
    <cfRule type="cellIs" dxfId="964" priority="10" stopIfTrue="1" operator="equal">
      <formula>1</formula>
    </cfRule>
    <cfRule type="cellIs" dxfId="963" priority="11" stopIfTrue="1" operator="lessThan">
      <formula>0.0005</formula>
    </cfRule>
  </conditionalFormatting>
  <conditionalFormatting sqref="A32:XFD32">
    <cfRule type="cellIs" dxfId="962" priority="9" stopIfTrue="1" operator="equal">
      <formula>0</formula>
    </cfRule>
  </conditionalFormatting>
  <conditionalFormatting sqref="A33:XFD33">
    <cfRule type="cellIs" dxfId="961" priority="7" stopIfTrue="1" operator="equal">
      <formula>1</formula>
    </cfRule>
    <cfRule type="cellIs" dxfId="960" priority="8" stopIfTrue="1" operator="lessThan">
      <formula>0.0005</formula>
    </cfRule>
  </conditionalFormatting>
  <conditionalFormatting sqref="A34:XFD34">
    <cfRule type="cellIs" dxfId="959" priority="6" stopIfTrue="1" operator="equal">
      <formula>0</formula>
    </cfRule>
  </conditionalFormatting>
  <conditionalFormatting sqref="A35:XFD35">
    <cfRule type="cellIs" dxfId="958" priority="4" stopIfTrue="1" operator="equal">
      <formula>1</formula>
    </cfRule>
    <cfRule type="cellIs" dxfId="957" priority="5" stopIfTrue="1" operator="lessThan">
      <formula>0.0005</formula>
    </cfRule>
  </conditionalFormatting>
  <conditionalFormatting sqref="A36:XFD36">
    <cfRule type="cellIs" dxfId="956" priority="3" stopIfTrue="1" operator="equal">
      <formula>0</formula>
    </cfRule>
  </conditionalFormatting>
  <conditionalFormatting sqref="A37:XFD37">
    <cfRule type="cellIs" dxfId="955" priority="1" stopIfTrue="1" operator="equal">
      <formula>1</formula>
    </cfRule>
    <cfRule type="cellIs" dxfId="954" priority="2" stopIfTrue="1" operator="lessThan">
      <formula>0.0005</formula>
    </cfRule>
  </conditionalFormatting>
  <conditionalFormatting sqref="T12 A5:XFD5 A13:S13 U13:IV13">
    <cfRule type="cellIs" dxfId="953" priority="46" stopIfTrue="1" operator="equal">
      <formula>1</formula>
    </cfRule>
  </conditionalFormatting>
  <hyperlinks>
    <hyperlink ref="A44" r:id="rId1" display="Publikation und Tabellen stehen unter der Lizenz CC BY-SA DEED 4.0." xr:uid="{554CEB88-0F7D-45FA-AC3D-1920BD2D67DC}"/>
    <hyperlink ref="E42" r:id="rId2" xr:uid="{CB814063-9034-4E4A-93B3-49A5B72521AE}"/>
    <hyperlink ref="E42:G42" r:id="rId3" display="http://dx.doi.org/10.4232/1.14582 " xr:uid="{B1A16C24-0D7D-4177-9CDC-9BC0F3C63F8F}"/>
  </hyperlinks>
  <pageMargins left="0.78740157480314965" right="0.78740157480314965" top="0.98425196850393704" bottom="0.98425196850393704" header="0.51181102362204722" footer="0.51181102362204722"/>
  <pageSetup paperSize="9" scale="79" orientation="portrait" r:id="rId4"/>
  <headerFooter scaleWithDoc="0" alignWithMargins="0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CFA337-23BD-4691-A994-9E0DE717A03D}">
  <sheetPr>
    <pageSetUpPr fitToPage="1"/>
  </sheetPr>
  <dimension ref="A1:N46"/>
  <sheetViews>
    <sheetView view="pageBreakPreview" zoomScaleNormal="100" zoomScaleSheetLayoutView="100" workbookViewId="0">
      <selection sqref="A1:L1"/>
    </sheetView>
  </sheetViews>
  <sheetFormatPr baseColWidth="10" defaultRowHeight="12.75" x14ac:dyDescent="0.2"/>
  <cols>
    <col min="1" max="1" width="15" style="20" customWidth="1"/>
    <col min="2" max="10" width="8.42578125" style="20" customWidth="1"/>
    <col min="11" max="11" width="8.85546875" style="20" customWidth="1"/>
    <col min="12" max="12" width="9.28515625" style="20" customWidth="1"/>
    <col min="13" max="13" width="2.7109375" style="397" customWidth="1"/>
    <col min="14" max="14" width="11.42578125" style="397"/>
    <col min="15" max="16384" width="11.42578125" style="20"/>
  </cols>
  <sheetData>
    <row r="1" spans="1:12" ht="39.950000000000003" customHeight="1" thickBot="1" x14ac:dyDescent="0.25">
      <c r="A1" s="849" t="str">
        <f>"Tabelle 23: Beratungsleistungen " &amp;Hilfswerte!B1</f>
        <v>Tabelle 23: Beratungsleistungen 2024</v>
      </c>
      <c r="B1" s="849"/>
      <c r="C1" s="849"/>
      <c r="D1" s="849"/>
      <c r="E1" s="849"/>
      <c r="F1" s="849"/>
      <c r="G1" s="849"/>
      <c r="H1" s="849"/>
      <c r="I1" s="849"/>
      <c r="J1" s="849"/>
      <c r="K1" s="849"/>
      <c r="L1" s="849"/>
    </row>
    <row r="2" spans="1:12" ht="25.5" customHeight="1" x14ac:dyDescent="0.2">
      <c r="A2" s="801" t="s">
        <v>12</v>
      </c>
      <c r="B2" s="795" t="s">
        <v>398</v>
      </c>
      <c r="C2" s="796"/>
      <c r="D2" s="793" t="s">
        <v>13</v>
      </c>
      <c r="E2" s="793"/>
      <c r="F2" s="793"/>
      <c r="G2" s="793"/>
      <c r="H2" s="793"/>
      <c r="I2" s="793"/>
      <c r="J2" s="793"/>
      <c r="K2" s="793"/>
      <c r="L2" s="1054" t="s">
        <v>466</v>
      </c>
    </row>
    <row r="3" spans="1:12" ht="18" customHeight="1" x14ac:dyDescent="0.2">
      <c r="A3" s="802"/>
      <c r="B3" s="797"/>
      <c r="C3" s="1053"/>
      <c r="D3" s="789" t="s">
        <v>303</v>
      </c>
      <c r="E3" s="867"/>
      <c r="F3" s="789" t="s">
        <v>304</v>
      </c>
      <c r="G3" s="867"/>
      <c r="H3" s="790"/>
      <c r="I3" s="791"/>
      <c r="J3" s="867" t="s">
        <v>383</v>
      </c>
      <c r="K3" s="867"/>
      <c r="L3" s="1055"/>
    </row>
    <row r="4" spans="1:12" ht="39.75" customHeight="1" x14ac:dyDescent="0.2">
      <c r="A4" s="802"/>
      <c r="B4" s="850"/>
      <c r="C4" s="866"/>
      <c r="D4" s="850"/>
      <c r="E4" s="861"/>
      <c r="F4" s="850"/>
      <c r="G4" s="861"/>
      <c r="H4" s="864" t="s">
        <v>396</v>
      </c>
      <c r="I4" s="791"/>
      <c r="J4" s="861"/>
      <c r="K4" s="861"/>
      <c r="L4" s="1056"/>
    </row>
    <row r="5" spans="1:12" ht="39" customHeight="1" x14ac:dyDescent="0.2">
      <c r="A5" s="803"/>
      <c r="B5" s="566" t="s">
        <v>305</v>
      </c>
      <c r="C5" s="566" t="s">
        <v>306</v>
      </c>
      <c r="D5" s="566" t="s">
        <v>305</v>
      </c>
      <c r="E5" s="566" t="s">
        <v>306</v>
      </c>
      <c r="F5" s="566" t="s">
        <v>305</v>
      </c>
      <c r="G5" s="566" t="s">
        <v>306</v>
      </c>
      <c r="H5" s="566" t="s">
        <v>305</v>
      </c>
      <c r="I5" s="566" t="s">
        <v>306</v>
      </c>
      <c r="J5" s="566" t="s">
        <v>305</v>
      </c>
      <c r="K5" s="568" t="s">
        <v>306</v>
      </c>
      <c r="L5" s="596" t="s">
        <v>306</v>
      </c>
    </row>
    <row r="6" spans="1:12" ht="12.75" customHeight="1" x14ac:dyDescent="0.2">
      <c r="A6" s="799" t="s">
        <v>61</v>
      </c>
      <c r="B6" s="188">
        <v>50371</v>
      </c>
      <c r="C6" s="189">
        <v>110206</v>
      </c>
      <c r="D6" s="188">
        <v>40449</v>
      </c>
      <c r="E6" s="179">
        <v>97790</v>
      </c>
      <c r="F6" s="188">
        <v>8132</v>
      </c>
      <c r="G6" s="179">
        <v>11302</v>
      </c>
      <c r="H6" s="179">
        <v>962</v>
      </c>
      <c r="I6" s="189">
        <v>921</v>
      </c>
      <c r="J6" s="179">
        <v>1790</v>
      </c>
      <c r="K6" s="179">
        <v>1114</v>
      </c>
      <c r="L6" s="222">
        <v>32985</v>
      </c>
    </row>
    <row r="7" spans="1:12" ht="12.75" customHeight="1" x14ac:dyDescent="0.2">
      <c r="A7" s="782"/>
      <c r="B7" s="338">
        <v>1</v>
      </c>
      <c r="C7" s="340">
        <v>1</v>
      </c>
      <c r="D7" s="196">
        <v>0.80301999999999996</v>
      </c>
      <c r="E7" s="129">
        <v>0.88734000000000002</v>
      </c>
      <c r="F7" s="196">
        <v>0.16144</v>
      </c>
      <c r="G7" s="129">
        <v>0.10255</v>
      </c>
      <c r="H7" s="129">
        <v>0.1183</v>
      </c>
      <c r="I7" s="187">
        <v>8.1490000000000007E-2</v>
      </c>
      <c r="J7" s="129">
        <v>3.5540000000000002E-2</v>
      </c>
      <c r="K7" s="129">
        <v>1.0109999999999999E-2</v>
      </c>
      <c r="L7" s="225">
        <v>0</v>
      </c>
    </row>
    <row r="8" spans="1:12" ht="12.75" customHeight="1" x14ac:dyDescent="0.2">
      <c r="A8" s="782" t="s">
        <v>62</v>
      </c>
      <c r="B8" s="188">
        <v>23110</v>
      </c>
      <c r="C8" s="189">
        <v>35238</v>
      </c>
      <c r="D8" s="188">
        <v>18798</v>
      </c>
      <c r="E8" s="179">
        <v>31859</v>
      </c>
      <c r="F8" s="188">
        <v>2524</v>
      </c>
      <c r="G8" s="179">
        <v>2208</v>
      </c>
      <c r="H8" s="179">
        <v>0</v>
      </c>
      <c r="I8" s="189">
        <v>0</v>
      </c>
      <c r="J8" s="179">
        <v>1788</v>
      </c>
      <c r="K8" s="179">
        <v>1171</v>
      </c>
      <c r="L8" s="222">
        <v>7044</v>
      </c>
    </row>
    <row r="9" spans="1:12" ht="12.75" customHeight="1" x14ac:dyDescent="0.2">
      <c r="A9" s="782"/>
      <c r="B9" s="338">
        <v>1</v>
      </c>
      <c r="C9" s="340">
        <v>1</v>
      </c>
      <c r="D9" s="196">
        <v>0.81340999999999997</v>
      </c>
      <c r="E9" s="129">
        <v>0.90410999999999997</v>
      </c>
      <c r="F9" s="196">
        <v>0.10922</v>
      </c>
      <c r="G9" s="129">
        <v>6.2659999999999993E-2</v>
      </c>
      <c r="H9" s="129" t="s">
        <v>482</v>
      </c>
      <c r="I9" s="187" t="s">
        <v>482</v>
      </c>
      <c r="J9" s="129">
        <v>7.7369999999999994E-2</v>
      </c>
      <c r="K9" s="129">
        <v>3.3230000000000003E-2</v>
      </c>
      <c r="L9" s="225">
        <v>0</v>
      </c>
    </row>
    <row r="10" spans="1:12" ht="12.75" customHeight="1" x14ac:dyDescent="0.2">
      <c r="A10" s="782" t="s">
        <v>63</v>
      </c>
      <c r="B10" s="188">
        <v>9189</v>
      </c>
      <c r="C10" s="189">
        <v>41606</v>
      </c>
      <c r="D10" s="188">
        <v>8439</v>
      </c>
      <c r="E10" s="179">
        <v>39642</v>
      </c>
      <c r="F10" s="188">
        <v>750</v>
      </c>
      <c r="G10" s="179">
        <v>1964</v>
      </c>
      <c r="H10" s="179">
        <v>0</v>
      </c>
      <c r="I10" s="189">
        <v>0</v>
      </c>
      <c r="J10" s="179">
        <v>0</v>
      </c>
      <c r="K10" s="179">
        <v>0</v>
      </c>
      <c r="L10" s="222">
        <v>15900</v>
      </c>
    </row>
    <row r="11" spans="1:12" ht="12.75" customHeight="1" x14ac:dyDescent="0.2">
      <c r="A11" s="782"/>
      <c r="B11" s="338">
        <v>1</v>
      </c>
      <c r="C11" s="340">
        <v>1</v>
      </c>
      <c r="D11" s="196">
        <v>0.91837999999999997</v>
      </c>
      <c r="E11" s="129">
        <v>0.95279999999999998</v>
      </c>
      <c r="F11" s="196">
        <v>8.1619999999999998E-2</v>
      </c>
      <c r="G11" s="129">
        <v>4.7199999999999999E-2</v>
      </c>
      <c r="H11" s="129" t="s">
        <v>482</v>
      </c>
      <c r="I11" s="187" t="s">
        <v>482</v>
      </c>
      <c r="J11" s="129" t="s">
        <v>482</v>
      </c>
      <c r="K11" s="129" t="s">
        <v>482</v>
      </c>
      <c r="L11" s="225">
        <v>0</v>
      </c>
    </row>
    <row r="12" spans="1:12" ht="12.75" customHeight="1" x14ac:dyDescent="0.2">
      <c r="A12" s="782" t="s">
        <v>64</v>
      </c>
      <c r="B12" s="188">
        <v>9336</v>
      </c>
      <c r="C12" s="189">
        <v>11656</v>
      </c>
      <c r="D12" s="188">
        <v>5159</v>
      </c>
      <c r="E12" s="179">
        <v>7329</v>
      </c>
      <c r="F12" s="188">
        <v>3937</v>
      </c>
      <c r="G12" s="179">
        <v>3971</v>
      </c>
      <c r="H12" s="179">
        <v>0</v>
      </c>
      <c r="I12" s="189">
        <v>0</v>
      </c>
      <c r="J12" s="179">
        <v>240</v>
      </c>
      <c r="K12" s="179">
        <v>356</v>
      </c>
      <c r="L12" s="222">
        <v>9501</v>
      </c>
    </row>
    <row r="13" spans="1:12" ht="12.75" customHeight="1" x14ac:dyDescent="0.2">
      <c r="A13" s="782"/>
      <c r="B13" s="338">
        <v>1</v>
      </c>
      <c r="C13" s="340">
        <v>1</v>
      </c>
      <c r="D13" s="196">
        <v>0.55259000000000003</v>
      </c>
      <c r="E13" s="129">
        <v>0.62877000000000005</v>
      </c>
      <c r="F13" s="196">
        <v>0.42170000000000002</v>
      </c>
      <c r="G13" s="129">
        <v>0.34067999999999998</v>
      </c>
      <c r="H13" s="129" t="s">
        <v>482</v>
      </c>
      <c r="I13" s="187" t="s">
        <v>482</v>
      </c>
      <c r="J13" s="129">
        <v>2.571E-2</v>
      </c>
      <c r="K13" s="129">
        <v>3.0540000000000001E-2</v>
      </c>
      <c r="L13" s="225">
        <v>0</v>
      </c>
    </row>
    <row r="14" spans="1:12" ht="12.75" customHeight="1" x14ac:dyDescent="0.2">
      <c r="A14" s="782" t="s">
        <v>65</v>
      </c>
      <c r="B14" s="188">
        <v>6741</v>
      </c>
      <c r="C14" s="189">
        <v>12951</v>
      </c>
      <c r="D14" s="188">
        <v>6589</v>
      </c>
      <c r="E14" s="179">
        <v>12833</v>
      </c>
      <c r="F14" s="188">
        <v>112</v>
      </c>
      <c r="G14" s="179">
        <v>54</v>
      </c>
      <c r="H14" s="179">
        <v>0</v>
      </c>
      <c r="I14" s="189">
        <v>0</v>
      </c>
      <c r="J14" s="179">
        <v>40</v>
      </c>
      <c r="K14" s="179">
        <v>64</v>
      </c>
      <c r="L14" s="222">
        <v>4671</v>
      </c>
    </row>
    <row r="15" spans="1:12" ht="12.75" customHeight="1" x14ac:dyDescent="0.2">
      <c r="A15" s="782"/>
      <c r="B15" s="338">
        <v>1</v>
      </c>
      <c r="C15" s="340">
        <v>1</v>
      </c>
      <c r="D15" s="196">
        <v>0.97745000000000004</v>
      </c>
      <c r="E15" s="129">
        <v>0.99089000000000005</v>
      </c>
      <c r="F15" s="196">
        <v>1.661E-2</v>
      </c>
      <c r="G15" s="129">
        <v>4.1700000000000001E-3</v>
      </c>
      <c r="H15" s="129" t="s">
        <v>482</v>
      </c>
      <c r="I15" s="187" t="s">
        <v>482</v>
      </c>
      <c r="J15" s="129">
        <v>5.9300000000000004E-3</v>
      </c>
      <c r="K15" s="129">
        <v>4.9399999999999999E-3</v>
      </c>
      <c r="L15" s="225">
        <v>0</v>
      </c>
    </row>
    <row r="16" spans="1:12" ht="12.75" customHeight="1" x14ac:dyDescent="0.2">
      <c r="A16" s="782" t="s">
        <v>66</v>
      </c>
      <c r="B16" s="188">
        <v>9469</v>
      </c>
      <c r="C16" s="189">
        <v>16618</v>
      </c>
      <c r="D16" s="188">
        <v>8034</v>
      </c>
      <c r="E16" s="179">
        <v>16037</v>
      </c>
      <c r="F16" s="188">
        <v>0</v>
      </c>
      <c r="G16" s="179">
        <v>0</v>
      </c>
      <c r="H16" s="179">
        <v>0</v>
      </c>
      <c r="I16" s="189">
        <v>0</v>
      </c>
      <c r="J16" s="179">
        <v>1435</v>
      </c>
      <c r="K16" s="179">
        <v>581</v>
      </c>
      <c r="L16" s="222">
        <v>18139</v>
      </c>
    </row>
    <row r="17" spans="1:12" ht="12.75" customHeight="1" x14ac:dyDescent="0.2">
      <c r="A17" s="782"/>
      <c r="B17" s="338">
        <v>1</v>
      </c>
      <c r="C17" s="340">
        <v>1</v>
      </c>
      <c r="D17" s="196">
        <v>0.84845000000000004</v>
      </c>
      <c r="E17" s="129">
        <v>0.96504000000000001</v>
      </c>
      <c r="F17" s="196" t="s">
        <v>482</v>
      </c>
      <c r="G17" s="129" t="s">
        <v>482</v>
      </c>
      <c r="H17" s="129" t="s">
        <v>482</v>
      </c>
      <c r="I17" s="187" t="s">
        <v>482</v>
      </c>
      <c r="J17" s="129">
        <v>0.15154999999999999</v>
      </c>
      <c r="K17" s="129">
        <v>3.4959999999999998E-2</v>
      </c>
      <c r="L17" s="225">
        <v>0</v>
      </c>
    </row>
    <row r="18" spans="1:12" ht="12.75" customHeight="1" x14ac:dyDescent="0.2">
      <c r="A18" s="782" t="s">
        <v>67</v>
      </c>
      <c r="B18" s="188">
        <v>47609</v>
      </c>
      <c r="C18" s="189">
        <v>55652</v>
      </c>
      <c r="D18" s="188">
        <v>27338</v>
      </c>
      <c r="E18" s="179">
        <v>42652</v>
      </c>
      <c r="F18" s="188">
        <v>5463</v>
      </c>
      <c r="G18" s="179">
        <v>7184</v>
      </c>
      <c r="H18" s="179">
        <v>882</v>
      </c>
      <c r="I18" s="189">
        <v>1791</v>
      </c>
      <c r="J18" s="179">
        <v>14808</v>
      </c>
      <c r="K18" s="179">
        <v>5816</v>
      </c>
      <c r="L18" s="222">
        <v>32733</v>
      </c>
    </row>
    <row r="19" spans="1:12" ht="12.75" customHeight="1" x14ac:dyDescent="0.2">
      <c r="A19" s="782"/>
      <c r="B19" s="338">
        <v>1</v>
      </c>
      <c r="C19" s="340">
        <v>1</v>
      </c>
      <c r="D19" s="196">
        <v>0.57421999999999995</v>
      </c>
      <c r="E19" s="129">
        <v>0.76641000000000004</v>
      </c>
      <c r="F19" s="196">
        <v>0.11475</v>
      </c>
      <c r="G19" s="129">
        <v>0.12909000000000001</v>
      </c>
      <c r="H19" s="129">
        <v>0.16145000000000001</v>
      </c>
      <c r="I19" s="187">
        <v>0.24929999999999999</v>
      </c>
      <c r="J19" s="129">
        <v>0.31102999999999997</v>
      </c>
      <c r="K19" s="129">
        <v>0.10451000000000001</v>
      </c>
      <c r="L19" s="225">
        <v>0</v>
      </c>
    </row>
    <row r="20" spans="1:12" ht="12.75" customHeight="1" x14ac:dyDescent="0.2">
      <c r="A20" s="782" t="s">
        <v>68</v>
      </c>
      <c r="B20" s="188">
        <v>10059</v>
      </c>
      <c r="C20" s="189">
        <v>8182</v>
      </c>
      <c r="D20" s="188">
        <v>9080</v>
      </c>
      <c r="E20" s="179">
        <v>7748</v>
      </c>
      <c r="F20" s="188">
        <v>486</v>
      </c>
      <c r="G20" s="179">
        <v>387</v>
      </c>
      <c r="H20" s="179">
        <v>0</v>
      </c>
      <c r="I20" s="189">
        <v>0</v>
      </c>
      <c r="J20" s="179">
        <v>493</v>
      </c>
      <c r="K20" s="179">
        <v>47</v>
      </c>
      <c r="L20" s="222">
        <v>1126</v>
      </c>
    </row>
    <row r="21" spans="1:12" ht="12.75" customHeight="1" x14ac:dyDescent="0.2">
      <c r="A21" s="782"/>
      <c r="B21" s="338">
        <v>1</v>
      </c>
      <c r="C21" s="340">
        <v>1</v>
      </c>
      <c r="D21" s="196">
        <v>0.90266999999999997</v>
      </c>
      <c r="E21" s="129">
        <v>0.94696000000000002</v>
      </c>
      <c r="F21" s="196">
        <v>4.8309999999999999E-2</v>
      </c>
      <c r="G21" s="129">
        <v>4.7300000000000002E-2</v>
      </c>
      <c r="H21" s="129" t="s">
        <v>482</v>
      </c>
      <c r="I21" s="187" t="s">
        <v>482</v>
      </c>
      <c r="J21" s="129">
        <v>4.9009999999999998E-2</v>
      </c>
      <c r="K21" s="129">
        <v>5.7400000000000003E-3</v>
      </c>
      <c r="L21" s="225">
        <v>0</v>
      </c>
    </row>
    <row r="22" spans="1:12" ht="12.75" customHeight="1" x14ac:dyDescent="0.2">
      <c r="A22" s="782" t="s">
        <v>69</v>
      </c>
      <c r="B22" s="188">
        <v>124620</v>
      </c>
      <c r="C22" s="189">
        <v>67763</v>
      </c>
      <c r="D22" s="188">
        <v>25372</v>
      </c>
      <c r="E22" s="179">
        <v>41775</v>
      </c>
      <c r="F22" s="188">
        <v>32904</v>
      </c>
      <c r="G22" s="179">
        <v>18204</v>
      </c>
      <c r="H22" s="179">
        <v>2420</v>
      </c>
      <c r="I22" s="189">
        <v>5209</v>
      </c>
      <c r="J22" s="179">
        <v>66344</v>
      </c>
      <c r="K22" s="179">
        <v>7784</v>
      </c>
      <c r="L22" s="222">
        <v>32488</v>
      </c>
    </row>
    <row r="23" spans="1:12" ht="12.75" customHeight="1" x14ac:dyDescent="0.2">
      <c r="A23" s="782"/>
      <c r="B23" s="338">
        <v>1</v>
      </c>
      <c r="C23" s="340">
        <v>1</v>
      </c>
      <c r="D23" s="196">
        <v>0.20358999999999999</v>
      </c>
      <c r="E23" s="129">
        <v>0.61648999999999998</v>
      </c>
      <c r="F23" s="196">
        <v>0.26402999999999999</v>
      </c>
      <c r="G23" s="129">
        <v>0.26863999999999999</v>
      </c>
      <c r="H23" s="129">
        <v>7.3550000000000004E-2</v>
      </c>
      <c r="I23" s="187">
        <v>0.28615000000000002</v>
      </c>
      <c r="J23" s="129">
        <v>0.53237000000000001</v>
      </c>
      <c r="K23" s="129">
        <v>0.11487</v>
      </c>
      <c r="L23" s="225">
        <v>0</v>
      </c>
    </row>
    <row r="24" spans="1:12" ht="12.75" customHeight="1" x14ac:dyDescent="0.2">
      <c r="A24" s="782" t="s">
        <v>70</v>
      </c>
      <c r="B24" s="188">
        <v>109768</v>
      </c>
      <c r="C24" s="189">
        <v>123395</v>
      </c>
      <c r="D24" s="188">
        <v>56867</v>
      </c>
      <c r="E24" s="179">
        <v>97785</v>
      </c>
      <c r="F24" s="188">
        <v>12193</v>
      </c>
      <c r="G24" s="179">
        <v>15226</v>
      </c>
      <c r="H24" s="179">
        <v>4462</v>
      </c>
      <c r="I24" s="189">
        <v>6818</v>
      </c>
      <c r="J24" s="179">
        <v>40708</v>
      </c>
      <c r="K24" s="179">
        <v>10384</v>
      </c>
      <c r="L24" s="222">
        <v>49527</v>
      </c>
    </row>
    <row r="25" spans="1:12" ht="12.75" customHeight="1" x14ac:dyDescent="0.2">
      <c r="A25" s="782"/>
      <c r="B25" s="338">
        <v>1</v>
      </c>
      <c r="C25" s="340">
        <v>1</v>
      </c>
      <c r="D25" s="196">
        <v>0.51807000000000003</v>
      </c>
      <c r="E25" s="129">
        <v>0.79246000000000005</v>
      </c>
      <c r="F25" s="196">
        <v>0.11108</v>
      </c>
      <c r="G25" s="129">
        <v>0.12339</v>
      </c>
      <c r="H25" s="129">
        <v>0.36595</v>
      </c>
      <c r="I25" s="187">
        <v>0.44779000000000002</v>
      </c>
      <c r="J25" s="129">
        <v>0.37085000000000001</v>
      </c>
      <c r="K25" s="129">
        <v>8.4150000000000003E-2</v>
      </c>
      <c r="L25" s="225">
        <v>0</v>
      </c>
    </row>
    <row r="26" spans="1:12" ht="12.75" customHeight="1" x14ac:dyDescent="0.2">
      <c r="A26" s="782" t="s">
        <v>71</v>
      </c>
      <c r="B26" s="188">
        <v>14092</v>
      </c>
      <c r="C26" s="189">
        <v>16996</v>
      </c>
      <c r="D26" s="188">
        <v>11552</v>
      </c>
      <c r="E26" s="179">
        <v>14932</v>
      </c>
      <c r="F26" s="188">
        <v>1449</v>
      </c>
      <c r="G26" s="179">
        <v>1637</v>
      </c>
      <c r="H26" s="179">
        <v>458</v>
      </c>
      <c r="I26" s="189">
        <v>396</v>
      </c>
      <c r="J26" s="179">
        <v>1091</v>
      </c>
      <c r="K26" s="179">
        <v>427</v>
      </c>
      <c r="L26" s="222">
        <v>7084</v>
      </c>
    </row>
    <row r="27" spans="1:12" ht="12.75" customHeight="1" x14ac:dyDescent="0.2">
      <c r="A27" s="782"/>
      <c r="B27" s="338">
        <v>1</v>
      </c>
      <c r="C27" s="340">
        <v>1</v>
      </c>
      <c r="D27" s="196">
        <v>0.81976000000000004</v>
      </c>
      <c r="E27" s="129">
        <v>0.87856000000000001</v>
      </c>
      <c r="F27" s="196">
        <v>0.10281999999999999</v>
      </c>
      <c r="G27" s="129">
        <v>9.6320000000000003E-2</v>
      </c>
      <c r="H27" s="129">
        <v>0.31608000000000003</v>
      </c>
      <c r="I27" s="187">
        <v>0.24190999999999999</v>
      </c>
      <c r="J27" s="129">
        <v>7.7420000000000003E-2</v>
      </c>
      <c r="K27" s="129">
        <v>2.512E-2</v>
      </c>
      <c r="L27" s="225">
        <v>0</v>
      </c>
    </row>
    <row r="28" spans="1:12" ht="12.75" customHeight="1" x14ac:dyDescent="0.2">
      <c r="A28" s="782" t="s">
        <v>72</v>
      </c>
      <c r="B28" s="188">
        <v>15219</v>
      </c>
      <c r="C28" s="189">
        <v>12997</v>
      </c>
      <c r="D28" s="188">
        <v>8428</v>
      </c>
      <c r="E28" s="179">
        <v>5973</v>
      </c>
      <c r="F28" s="188">
        <v>6422</v>
      </c>
      <c r="G28" s="179">
        <v>6887</v>
      </c>
      <c r="H28" s="179">
        <v>20</v>
      </c>
      <c r="I28" s="189">
        <v>20</v>
      </c>
      <c r="J28" s="179">
        <v>369</v>
      </c>
      <c r="K28" s="179">
        <v>137</v>
      </c>
      <c r="L28" s="222">
        <v>10713</v>
      </c>
    </row>
    <row r="29" spans="1:12" ht="12.75" customHeight="1" x14ac:dyDescent="0.2">
      <c r="A29" s="782"/>
      <c r="B29" s="338">
        <v>1</v>
      </c>
      <c r="C29" s="340">
        <v>1</v>
      </c>
      <c r="D29" s="196">
        <v>0.55378000000000005</v>
      </c>
      <c r="E29" s="129">
        <v>0.45956999999999998</v>
      </c>
      <c r="F29" s="196">
        <v>0.42197000000000001</v>
      </c>
      <c r="G29" s="129">
        <v>0.52988999999999997</v>
      </c>
      <c r="H29" s="129">
        <v>3.1099999999999999E-3</v>
      </c>
      <c r="I29" s="187">
        <v>2.8999999999999998E-3</v>
      </c>
      <c r="J29" s="129">
        <v>2.4250000000000001E-2</v>
      </c>
      <c r="K29" s="129">
        <v>1.0540000000000001E-2</v>
      </c>
      <c r="L29" s="225">
        <v>0</v>
      </c>
    </row>
    <row r="30" spans="1:12" ht="12.75" customHeight="1" x14ac:dyDescent="0.2">
      <c r="A30" s="782" t="s">
        <v>73</v>
      </c>
      <c r="B30" s="188">
        <v>7405</v>
      </c>
      <c r="C30" s="189">
        <v>7323</v>
      </c>
      <c r="D30" s="188">
        <v>4040</v>
      </c>
      <c r="E30" s="179">
        <v>5544</v>
      </c>
      <c r="F30" s="188">
        <v>3365</v>
      </c>
      <c r="G30" s="179">
        <v>1779</v>
      </c>
      <c r="H30" s="179">
        <v>0</v>
      </c>
      <c r="I30" s="189">
        <v>0</v>
      </c>
      <c r="J30" s="179">
        <v>0</v>
      </c>
      <c r="K30" s="179">
        <v>0</v>
      </c>
      <c r="L30" s="222">
        <v>1867</v>
      </c>
    </row>
    <row r="31" spans="1:12" ht="12.75" customHeight="1" x14ac:dyDescent="0.2">
      <c r="A31" s="782"/>
      <c r="B31" s="338">
        <v>1</v>
      </c>
      <c r="C31" s="340">
        <v>1</v>
      </c>
      <c r="D31" s="196">
        <v>0.54557999999999995</v>
      </c>
      <c r="E31" s="129">
        <v>0.75707000000000002</v>
      </c>
      <c r="F31" s="196">
        <v>0.45441999999999999</v>
      </c>
      <c r="G31" s="129">
        <v>0.24293000000000001</v>
      </c>
      <c r="H31" s="129" t="s">
        <v>482</v>
      </c>
      <c r="I31" s="187" t="s">
        <v>482</v>
      </c>
      <c r="J31" s="129" t="s">
        <v>482</v>
      </c>
      <c r="K31" s="129" t="s">
        <v>482</v>
      </c>
      <c r="L31" s="225">
        <v>0</v>
      </c>
    </row>
    <row r="32" spans="1:12" ht="12.75" customHeight="1" x14ac:dyDescent="0.2">
      <c r="A32" s="782" t="s">
        <v>74</v>
      </c>
      <c r="B32" s="188">
        <v>2826</v>
      </c>
      <c r="C32" s="189">
        <v>3116</v>
      </c>
      <c r="D32" s="188">
        <v>1209</v>
      </c>
      <c r="E32" s="179">
        <v>1854</v>
      </c>
      <c r="F32" s="188">
        <v>1073</v>
      </c>
      <c r="G32" s="179">
        <v>1145</v>
      </c>
      <c r="H32" s="179">
        <v>856</v>
      </c>
      <c r="I32" s="189">
        <v>442</v>
      </c>
      <c r="J32" s="179">
        <v>544</v>
      </c>
      <c r="K32" s="179">
        <v>117</v>
      </c>
      <c r="L32" s="222">
        <v>2165</v>
      </c>
    </row>
    <row r="33" spans="1:12" ht="12.75" customHeight="1" x14ac:dyDescent="0.2">
      <c r="A33" s="782"/>
      <c r="B33" s="338">
        <v>1</v>
      </c>
      <c r="C33" s="340">
        <v>1</v>
      </c>
      <c r="D33" s="196">
        <v>0.42781000000000002</v>
      </c>
      <c r="E33" s="129">
        <v>0.59499000000000002</v>
      </c>
      <c r="F33" s="196">
        <v>0.37969000000000003</v>
      </c>
      <c r="G33" s="129">
        <v>0.36746000000000001</v>
      </c>
      <c r="H33" s="129">
        <v>0.79776000000000002</v>
      </c>
      <c r="I33" s="187">
        <v>0.38602999999999998</v>
      </c>
      <c r="J33" s="129">
        <v>0.1925</v>
      </c>
      <c r="K33" s="129">
        <v>3.755E-2</v>
      </c>
      <c r="L33" s="225">
        <v>0</v>
      </c>
    </row>
    <row r="34" spans="1:12" ht="12.75" customHeight="1" x14ac:dyDescent="0.2">
      <c r="A34" s="782" t="s">
        <v>75</v>
      </c>
      <c r="B34" s="188">
        <v>10958</v>
      </c>
      <c r="C34" s="189">
        <v>11632</v>
      </c>
      <c r="D34" s="188">
        <v>7420</v>
      </c>
      <c r="E34" s="179">
        <v>9243</v>
      </c>
      <c r="F34" s="188">
        <v>2445</v>
      </c>
      <c r="G34" s="179">
        <v>1809</v>
      </c>
      <c r="H34" s="179">
        <v>1284</v>
      </c>
      <c r="I34" s="189">
        <v>1175</v>
      </c>
      <c r="J34" s="179">
        <v>1093</v>
      </c>
      <c r="K34" s="179">
        <v>580</v>
      </c>
      <c r="L34" s="222">
        <v>4488</v>
      </c>
    </row>
    <row r="35" spans="1:12" ht="12.75" customHeight="1" x14ac:dyDescent="0.2">
      <c r="A35" s="782"/>
      <c r="B35" s="338">
        <v>1</v>
      </c>
      <c r="C35" s="340">
        <v>1</v>
      </c>
      <c r="D35" s="196">
        <v>0.67713000000000001</v>
      </c>
      <c r="E35" s="129">
        <v>0.79461999999999999</v>
      </c>
      <c r="F35" s="196">
        <v>0.22312000000000001</v>
      </c>
      <c r="G35" s="129">
        <v>0.15551999999999999</v>
      </c>
      <c r="H35" s="129">
        <v>0.52515000000000001</v>
      </c>
      <c r="I35" s="187">
        <v>0.64953000000000005</v>
      </c>
      <c r="J35" s="129">
        <v>9.9739999999999995E-2</v>
      </c>
      <c r="K35" s="129">
        <v>4.9860000000000002E-2</v>
      </c>
      <c r="L35" s="225">
        <v>0</v>
      </c>
    </row>
    <row r="36" spans="1:12" ht="12.75" customHeight="1" x14ac:dyDescent="0.2">
      <c r="A36" s="800" t="s">
        <v>76</v>
      </c>
      <c r="B36" s="188">
        <v>4848</v>
      </c>
      <c r="C36" s="189">
        <v>7148</v>
      </c>
      <c r="D36" s="188">
        <v>3556</v>
      </c>
      <c r="E36" s="179">
        <v>5042</v>
      </c>
      <c r="F36" s="188">
        <v>916</v>
      </c>
      <c r="G36" s="179">
        <v>1668</v>
      </c>
      <c r="H36" s="179">
        <v>172</v>
      </c>
      <c r="I36" s="189">
        <v>217</v>
      </c>
      <c r="J36" s="179">
        <v>376</v>
      </c>
      <c r="K36" s="179">
        <v>438</v>
      </c>
      <c r="L36" s="222">
        <v>2101</v>
      </c>
    </row>
    <row r="37" spans="1:12" ht="12.75" customHeight="1" x14ac:dyDescent="0.2">
      <c r="A37" s="784"/>
      <c r="B37" s="341">
        <v>1</v>
      </c>
      <c r="C37" s="343">
        <v>1</v>
      </c>
      <c r="D37" s="135">
        <v>0.73350000000000004</v>
      </c>
      <c r="E37" s="136">
        <v>0.70537000000000005</v>
      </c>
      <c r="F37" s="196">
        <v>0.18894</v>
      </c>
      <c r="G37" s="129">
        <v>0.23335</v>
      </c>
      <c r="H37" s="144">
        <v>0.18776999999999999</v>
      </c>
      <c r="I37" s="145">
        <v>0.13009999999999999</v>
      </c>
      <c r="J37" s="144">
        <v>7.7560000000000004E-2</v>
      </c>
      <c r="K37" s="144">
        <v>6.1280000000000001E-2</v>
      </c>
      <c r="L37" s="344">
        <v>0</v>
      </c>
    </row>
    <row r="38" spans="1:12" ht="12.75" customHeight="1" x14ac:dyDescent="0.2">
      <c r="A38" s="833" t="s">
        <v>85</v>
      </c>
      <c r="B38" s="181">
        <v>455620</v>
      </c>
      <c r="C38" s="192">
        <v>542479</v>
      </c>
      <c r="D38" s="181">
        <v>242330</v>
      </c>
      <c r="E38" s="182">
        <v>438038</v>
      </c>
      <c r="F38" s="181">
        <v>82171</v>
      </c>
      <c r="G38" s="182">
        <v>75425</v>
      </c>
      <c r="H38" s="182">
        <v>11516</v>
      </c>
      <c r="I38" s="192">
        <v>16989</v>
      </c>
      <c r="J38" s="182">
        <v>131119</v>
      </c>
      <c r="K38" s="182">
        <v>29016</v>
      </c>
      <c r="L38" s="228">
        <v>232532</v>
      </c>
    </row>
    <row r="39" spans="1:12" ht="12.75" customHeight="1" thickBot="1" x14ac:dyDescent="0.25">
      <c r="A39" s="834"/>
      <c r="B39" s="345">
        <v>1</v>
      </c>
      <c r="C39" s="347">
        <v>1</v>
      </c>
      <c r="D39" s="350">
        <v>0.53186999999999995</v>
      </c>
      <c r="E39" s="348">
        <v>0.80747000000000002</v>
      </c>
      <c r="F39" s="350">
        <v>0.18035000000000001</v>
      </c>
      <c r="G39" s="348">
        <v>0.13904</v>
      </c>
      <c r="H39" s="348">
        <v>0.14015</v>
      </c>
      <c r="I39" s="349">
        <v>0.22524</v>
      </c>
      <c r="J39" s="348">
        <v>0.28777999999999998</v>
      </c>
      <c r="K39" s="348">
        <v>5.3490000000000003E-2</v>
      </c>
      <c r="L39" s="351">
        <v>0</v>
      </c>
    </row>
    <row r="40" spans="1:12" s="397" customFormat="1" x14ac:dyDescent="0.2"/>
    <row r="41" spans="1:12" s="526" customFormat="1" ht="11.25" x14ac:dyDescent="0.2">
      <c r="A41" s="526" t="str">
        <f>"Anmerkungen. Datengrundlage: Volkshochschul-Statistik "&amp;Hilfswerte!B1&amp;"; Basis: "&amp;Tabelle1!$C$36&amp;" vhs."</f>
        <v>Anmerkungen. Datengrundlage: Volkshochschul-Statistik 2024; Basis: 821 vhs.</v>
      </c>
    </row>
    <row r="42" spans="1:12" s="397" customFormat="1" x14ac:dyDescent="0.2"/>
    <row r="43" spans="1:12" s="397" customFormat="1" x14ac:dyDescent="0.2">
      <c r="A43" s="534" t="str">
        <f>Tabelle1!$A$41</f>
        <v>Datengrundlage: Deutsches Institut für Erwachsenenbildung DIE (2025). „Basisdaten Volkshochschul-Statistik (seit 2018)“</v>
      </c>
      <c r="B43" s="536"/>
      <c r="C43" s="536"/>
      <c r="D43" s="536"/>
    </row>
    <row r="44" spans="1:12" s="397" customFormat="1" x14ac:dyDescent="0.2">
      <c r="A44" s="534" t="str">
        <f>Tabelle1!$A$42</f>
        <v xml:space="preserve">(ZA6276; Version 2.0.0) [Data set]. GESIS, Köln. </v>
      </c>
      <c r="B44" s="532"/>
      <c r="C44" s="532"/>
      <c r="E44" s="1161" t="s">
        <v>473</v>
      </c>
      <c r="F44" s="762"/>
      <c r="G44" s="762"/>
    </row>
    <row r="45" spans="1:12" s="397" customFormat="1" x14ac:dyDescent="0.2">
      <c r="A45" s="536"/>
      <c r="B45" s="536"/>
      <c r="C45" s="536"/>
      <c r="D45" s="536"/>
    </row>
    <row r="46" spans="1:12" s="397" customFormat="1" x14ac:dyDescent="0.2">
      <c r="A46" s="666" t="str">
        <f>Tabelle1!$A$44</f>
        <v>Die Tabellen stehen unter der Lizenz CC BY-SA DEED 4.0.</v>
      </c>
      <c r="B46" s="536"/>
      <c r="C46" s="536"/>
      <c r="D46" s="536"/>
    </row>
  </sheetData>
  <mergeCells count="28">
    <mergeCell ref="E44:G44"/>
    <mergeCell ref="A16:A17"/>
    <mergeCell ref="A30:A31"/>
    <mergeCell ref="A32:A33"/>
    <mergeCell ref="A34:A35"/>
    <mergeCell ref="A36:A37"/>
    <mergeCell ref="A18:A19"/>
    <mergeCell ref="A38:A39"/>
    <mergeCell ref="A28:A29"/>
    <mergeCell ref="A20:A21"/>
    <mergeCell ref="A22:A23"/>
    <mergeCell ref="A24:A25"/>
    <mergeCell ref="A26:A27"/>
    <mergeCell ref="A1:L1"/>
    <mergeCell ref="A2:A5"/>
    <mergeCell ref="B2:C4"/>
    <mergeCell ref="D3:E4"/>
    <mergeCell ref="F3:G4"/>
    <mergeCell ref="H3:I3"/>
    <mergeCell ref="J3:K4"/>
    <mergeCell ref="H4:I4"/>
    <mergeCell ref="D2:K2"/>
    <mergeCell ref="L2:L4"/>
    <mergeCell ref="A8:A9"/>
    <mergeCell ref="A10:A11"/>
    <mergeCell ref="A12:A13"/>
    <mergeCell ref="A14:A15"/>
    <mergeCell ref="A6:A7"/>
  </mergeCells>
  <conditionalFormatting sqref="A7 A9 A11 A13 A15 A17 A19 A21 A23 A25 A27 A29 A31 A33 A35 A37">
    <cfRule type="cellIs" dxfId="63" priority="1" stopIfTrue="1" operator="equal">
      <formula>1</formula>
    </cfRule>
  </conditionalFormatting>
  <conditionalFormatting sqref="A6:L6 B8:L8 A10:L10 A12:L12 A14:L14 A16:L16 A18:L18 A20:L20 A22:L22 A24:L24 A26:L26 A28:L28 A30:L30 A32:L32 A34:L34 A36:L36 A38:L38">
    <cfRule type="cellIs" dxfId="62" priority="3" stopIfTrue="1" operator="equal">
      <formula>0</formula>
    </cfRule>
  </conditionalFormatting>
  <conditionalFormatting sqref="A7:L7 A9:L9 A11:L11 A13:L13 A15:L15 A17:L17 A19:L19 A21:L21 A23:L23 A25:L25 A27:L27 A29:L29 A31:L31 A33:L33 A35:L35 A37:L37 A39:L39">
    <cfRule type="cellIs" dxfId="61" priority="2" stopIfTrue="1" operator="lessThan">
      <formula>0.0005</formula>
    </cfRule>
  </conditionalFormatting>
  <hyperlinks>
    <hyperlink ref="A46" r:id="rId1" display="Publikation und Tabellen stehen unter der Lizenz CC BY-SA DEED 4.0." xr:uid="{42452D89-2579-42F5-9FE2-F8C16A56780D}"/>
    <hyperlink ref="E44" r:id="rId2" xr:uid="{FDE6ED76-3E92-4040-87CF-099AC5ED416F}"/>
    <hyperlink ref="E44:G44" r:id="rId3" display="http://dx.doi.org/10.4232/1.14582 " xr:uid="{1C56DAB0-E67B-4736-9966-A22130CA3B0D}"/>
  </hyperlinks>
  <pageMargins left="0.7" right="0.7" top="0.78740157499999996" bottom="0.78740157499999996" header="0.3" footer="0.3"/>
  <pageSetup paperSize="9" scale="80" orientation="portrait" r:id="rId4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694F2F-55CA-47DB-8767-0FC9AAADF2C9}">
  <sheetPr>
    <pageSetUpPr fitToPage="1"/>
  </sheetPr>
  <dimension ref="A1:E27"/>
  <sheetViews>
    <sheetView view="pageBreakPreview" zoomScaleNormal="100" zoomScaleSheetLayoutView="100" workbookViewId="0">
      <selection sqref="A1:C1"/>
    </sheetView>
  </sheetViews>
  <sheetFormatPr baseColWidth="10" defaultRowHeight="12.75" x14ac:dyDescent="0.2"/>
  <cols>
    <col min="1" max="1" width="21.7109375" style="20" customWidth="1"/>
    <col min="2" max="3" width="26.5703125" style="20" customWidth="1"/>
    <col min="4" max="4" width="8.5703125" style="397" customWidth="1"/>
    <col min="5" max="5" width="3.140625" style="397" customWidth="1"/>
    <col min="6" max="16384" width="11.42578125" style="20"/>
  </cols>
  <sheetData>
    <row r="1" spans="1:3" ht="39.950000000000003" customHeight="1" thickBot="1" x14ac:dyDescent="0.25">
      <c r="A1" s="785" t="str">
        <f>"Tabelle 24: Unterstützung bei der Vermittlung in Arbeit " &amp;Hilfswerte!B1</f>
        <v>Tabelle 24: Unterstützung bei der Vermittlung in Arbeit 2024</v>
      </c>
      <c r="B1" s="785"/>
      <c r="C1" s="785"/>
    </row>
    <row r="2" spans="1:3" ht="32.25" customHeight="1" x14ac:dyDescent="0.2">
      <c r="A2" s="801" t="s">
        <v>12</v>
      </c>
      <c r="B2" s="859" t="s">
        <v>307</v>
      </c>
      <c r="C2" s="794"/>
    </row>
    <row r="3" spans="1:3" ht="34.5" customHeight="1" x14ac:dyDescent="0.2">
      <c r="A3" s="803"/>
      <c r="B3" s="633" t="s">
        <v>344</v>
      </c>
      <c r="C3" s="634" t="s">
        <v>306</v>
      </c>
    </row>
    <row r="4" spans="1:3" ht="24.95" customHeight="1" x14ac:dyDescent="0.2">
      <c r="A4" s="76" t="s">
        <v>61</v>
      </c>
      <c r="B4" s="336">
        <v>1125</v>
      </c>
      <c r="C4" s="490">
        <v>308</v>
      </c>
    </row>
    <row r="5" spans="1:3" ht="24.95" customHeight="1" x14ac:dyDescent="0.2">
      <c r="A5" s="251" t="s">
        <v>62</v>
      </c>
      <c r="B5" s="188">
        <v>13822</v>
      </c>
      <c r="C5" s="491">
        <v>986</v>
      </c>
    </row>
    <row r="6" spans="1:3" ht="24.95" customHeight="1" x14ac:dyDescent="0.2">
      <c r="A6" s="251" t="s">
        <v>63</v>
      </c>
      <c r="B6" s="188">
        <v>0</v>
      </c>
      <c r="C6" s="491">
        <v>0</v>
      </c>
    </row>
    <row r="7" spans="1:3" ht="24.95" customHeight="1" x14ac:dyDescent="0.2">
      <c r="A7" s="251" t="s">
        <v>64</v>
      </c>
      <c r="B7" s="188">
        <v>84</v>
      </c>
      <c r="C7" s="491">
        <v>476</v>
      </c>
    </row>
    <row r="8" spans="1:3" ht="24.95" customHeight="1" x14ac:dyDescent="0.2">
      <c r="A8" s="251" t="s">
        <v>65</v>
      </c>
      <c r="B8" s="188">
        <v>0</v>
      </c>
      <c r="C8" s="491">
        <v>0</v>
      </c>
    </row>
    <row r="9" spans="1:3" ht="24.95" customHeight="1" x14ac:dyDescent="0.2">
      <c r="A9" s="251" t="s">
        <v>66</v>
      </c>
      <c r="B9" s="188">
        <v>0</v>
      </c>
      <c r="C9" s="491">
        <v>0</v>
      </c>
    </row>
    <row r="10" spans="1:3" ht="24.95" customHeight="1" x14ac:dyDescent="0.2">
      <c r="A10" s="251" t="s">
        <v>67</v>
      </c>
      <c r="B10" s="188">
        <v>10142</v>
      </c>
      <c r="C10" s="491">
        <v>536</v>
      </c>
    </row>
    <row r="11" spans="1:3" ht="24.95" customHeight="1" x14ac:dyDescent="0.2">
      <c r="A11" s="251" t="s">
        <v>68</v>
      </c>
      <c r="B11" s="188">
        <v>8</v>
      </c>
      <c r="C11" s="491">
        <v>2</v>
      </c>
    </row>
    <row r="12" spans="1:3" ht="24.95" customHeight="1" x14ac:dyDescent="0.2">
      <c r="A12" s="251" t="s">
        <v>69</v>
      </c>
      <c r="B12" s="188">
        <v>102273</v>
      </c>
      <c r="C12" s="491">
        <v>7432</v>
      </c>
    </row>
    <row r="13" spans="1:3" ht="24.95" customHeight="1" x14ac:dyDescent="0.2">
      <c r="A13" s="251" t="s">
        <v>70</v>
      </c>
      <c r="B13" s="188">
        <v>16953</v>
      </c>
      <c r="C13" s="491">
        <v>1598</v>
      </c>
    </row>
    <row r="14" spans="1:3" ht="24.95" customHeight="1" x14ac:dyDescent="0.2">
      <c r="A14" s="251" t="s">
        <v>71</v>
      </c>
      <c r="B14" s="188">
        <v>78</v>
      </c>
      <c r="C14" s="491">
        <v>33</v>
      </c>
    </row>
    <row r="15" spans="1:3" ht="24.95" customHeight="1" x14ac:dyDescent="0.2">
      <c r="A15" s="251" t="s">
        <v>72</v>
      </c>
      <c r="B15" s="188">
        <v>1610</v>
      </c>
      <c r="C15" s="491">
        <v>144</v>
      </c>
    </row>
    <row r="16" spans="1:3" ht="24.95" customHeight="1" x14ac:dyDescent="0.2">
      <c r="A16" s="251" t="s">
        <v>73</v>
      </c>
      <c r="B16" s="188">
        <v>0</v>
      </c>
      <c r="C16" s="491">
        <v>0</v>
      </c>
    </row>
    <row r="17" spans="1:5" ht="24.95" customHeight="1" x14ac:dyDescent="0.2">
      <c r="A17" s="251" t="s">
        <v>74</v>
      </c>
      <c r="B17" s="188">
        <v>0</v>
      </c>
      <c r="C17" s="491">
        <v>0</v>
      </c>
    </row>
    <row r="18" spans="1:5" ht="24.95" customHeight="1" x14ac:dyDescent="0.2">
      <c r="A18" s="251" t="s">
        <v>75</v>
      </c>
      <c r="B18" s="188">
        <v>0</v>
      </c>
      <c r="C18" s="491">
        <v>0</v>
      </c>
    </row>
    <row r="19" spans="1:5" ht="24.95" customHeight="1" x14ac:dyDescent="0.2">
      <c r="A19" s="251" t="s">
        <v>76</v>
      </c>
      <c r="B19" s="188">
        <v>53</v>
      </c>
      <c r="C19" s="492">
        <v>73</v>
      </c>
    </row>
    <row r="20" spans="1:5" ht="24.95" customHeight="1" thickBot="1" x14ac:dyDescent="0.25">
      <c r="A20" s="252" t="s">
        <v>85</v>
      </c>
      <c r="B20" s="361">
        <v>146148</v>
      </c>
      <c r="C20" s="493">
        <v>11588</v>
      </c>
    </row>
    <row r="21" spans="1:5" s="397" customFormat="1" x14ac:dyDescent="0.2"/>
    <row r="22" spans="1:5" s="526" customFormat="1" ht="18.75" customHeight="1" x14ac:dyDescent="0.2">
      <c r="A22" s="1057" t="str">
        <f>"Anmerkungen. Datengrundlage: Volkshochschul-Statistik "&amp;Hilfswerte!B1&amp;"; Basis: "&amp;Tabelle1!$C$36&amp;" vhs."</f>
        <v>Anmerkungen. Datengrundlage: Volkshochschul-Statistik 2024; Basis: 821 vhs.</v>
      </c>
      <c r="B22" s="1057"/>
      <c r="C22" s="1057"/>
    </row>
    <row r="23" spans="1:5" s="397" customFormat="1" x14ac:dyDescent="0.2"/>
    <row r="24" spans="1:5" s="397" customFormat="1" x14ac:dyDescent="0.2">
      <c r="A24" s="534" t="str">
        <f>Tabelle1!$A$41</f>
        <v>Datengrundlage: Deutsches Institut für Erwachsenenbildung DIE (2025). „Basisdaten Volkshochschul-Statistik (seit 2018)“</v>
      </c>
      <c r="B24" s="536"/>
      <c r="C24" s="536"/>
      <c r="D24" s="536"/>
    </row>
    <row r="25" spans="1:5" s="397" customFormat="1" x14ac:dyDescent="0.2">
      <c r="A25" s="534" t="str">
        <f>Tabelle1!$A$42</f>
        <v xml:space="preserve">(ZA6276; Version 2.0.0) [Data set]. GESIS, Köln. </v>
      </c>
      <c r="B25" s="532"/>
      <c r="C25" s="762" t="s">
        <v>473</v>
      </c>
      <c r="D25" s="762"/>
      <c r="E25" s="762"/>
    </row>
    <row r="26" spans="1:5" s="397" customFormat="1" x14ac:dyDescent="0.2">
      <c r="A26" s="536"/>
      <c r="B26" s="536"/>
      <c r="C26" s="536"/>
      <c r="D26" s="536"/>
    </row>
    <row r="27" spans="1:5" s="397" customFormat="1" x14ac:dyDescent="0.2">
      <c r="A27" s="666" t="str">
        <f>Tabelle1!$A$44</f>
        <v>Die Tabellen stehen unter der Lizenz CC BY-SA DEED 4.0.</v>
      </c>
      <c r="B27" s="536"/>
      <c r="C27" s="536"/>
      <c r="D27" s="536"/>
    </row>
  </sheetData>
  <mergeCells count="5">
    <mergeCell ref="A1:C1"/>
    <mergeCell ref="A2:A3"/>
    <mergeCell ref="B2:C2"/>
    <mergeCell ref="A22:C22"/>
    <mergeCell ref="C25:E25"/>
  </mergeCells>
  <conditionalFormatting sqref="A4:C20">
    <cfRule type="cellIs" dxfId="60" priority="1" stopIfTrue="1" operator="equal">
      <formula>0</formula>
    </cfRule>
  </conditionalFormatting>
  <hyperlinks>
    <hyperlink ref="A27" r:id="rId1" display="Publikation und Tabellen stehen unter der Lizenz CC BY-SA DEED 4.0." xr:uid="{4BDCEF52-F3FC-469F-A4E4-DBDC75798FE3}"/>
    <hyperlink ref="C25" r:id="rId2" xr:uid="{9546A7C1-CCDE-4244-8CF3-936FB0610155}"/>
    <hyperlink ref="C25:E25" r:id="rId3" display="http://dx.doi.org/10.4232/1.14582 " xr:uid="{BBB595F6-534F-45EC-941E-20359B0D7C77}"/>
  </hyperlinks>
  <pageMargins left="0.7" right="0.7" top="0.78740157499999996" bottom="0.78740157499999996" header="0.3" footer="0.3"/>
  <pageSetup paperSize="9" orientation="portrait" r:id="rId4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078859-5C5B-4FB9-B07B-8E71696DED27}">
  <sheetPr>
    <pageSetUpPr fitToPage="1"/>
  </sheetPr>
  <dimension ref="A1:N45"/>
  <sheetViews>
    <sheetView view="pageBreakPreview" zoomScaleNormal="100" zoomScaleSheetLayoutView="100" workbookViewId="0">
      <selection sqref="A1:M1"/>
    </sheetView>
  </sheetViews>
  <sheetFormatPr baseColWidth="10" defaultRowHeight="12.75" x14ac:dyDescent="0.2"/>
  <cols>
    <col min="1" max="1" width="10.28515625" style="20" customWidth="1"/>
    <col min="2" max="2" width="8.28515625" style="20" customWidth="1"/>
    <col min="3" max="3" width="9" style="20" customWidth="1"/>
    <col min="4" max="5" width="8.28515625" style="20" customWidth="1"/>
    <col min="6" max="6" width="9" style="20" customWidth="1"/>
    <col min="7" max="8" width="8.28515625" style="20" customWidth="1"/>
    <col min="9" max="9" width="9" style="20" customWidth="1"/>
    <col min="10" max="10" width="8.5703125" style="20" customWidth="1"/>
    <col min="11" max="11" width="8.28515625" style="20" customWidth="1"/>
    <col min="12" max="12" width="9" style="20" customWidth="1"/>
    <col min="13" max="13" width="8.28515625" style="20" customWidth="1"/>
    <col min="14" max="14" width="2.7109375" style="397" customWidth="1"/>
    <col min="15" max="16384" width="11.42578125" style="20"/>
  </cols>
  <sheetData>
    <row r="1" spans="1:13" ht="39.950000000000003" customHeight="1" thickBot="1" x14ac:dyDescent="0.25">
      <c r="A1" s="849" t="str">
        <f>"Tabelle 25: Betreuungsleistungen; Leistungen für Schulen " &amp;Hilfswerte!B1</f>
        <v>Tabelle 25: Betreuungsleistungen; Leistungen für Schulen 2024</v>
      </c>
      <c r="B1" s="849"/>
      <c r="C1" s="849"/>
      <c r="D1" s="849"/>
      <c r="E1" s="849"/>
      <c r="F1" s="849"/>
      <c r="G1" s="849"/>
      <c r="H1" s="849"/>
      <c r="I1" s="849"/>
      <c r="J1" s="849"/>
      <c r="K1" s="849"/>
      <c r="L1" s="849"/>
      <c r="M1" s="849"/>
    </row>
    <row r="2" spans="1:13" ht="27" customHeight="1" x14ac:dyDescent="0.2">
      <c r="A2" s="801" t="s">
        <v>12</v>
      </c>
      <c r="B2" s="796" t="s">
        <v>24</v>
      </c>
      <c r="C2" s="796"/>
      <c r="D2" s="796"/>
      <c r="E2" s="796" t="s">
        <v>13</v>
      </c>
      <c r="F2" s="796"/>
      <c r="G2" s="796"/>
      <c r="H2" s="796"/>
      <c r="I2" s="796"/>
      <c r="J2" s="796"/>
      <c r="K2" s="796"/>
      <c r="L2" s="796"/>
      <c r="M2" s="863"/>
    </row>
    <row r="3" spans="1:13" ht="50.25" customHeight="1" x14ac:dyDescent="0.2">
      <c r="A3" s="802"/>
      <c r="B3" s="861"/>
      <c r="C3" s="861"/>
      <c r="D3" s="866"/>
      <c r="E3" s="864" t="s">
        <v>308</v>
      </c>
      <c r="F3" s="790"/>
      <c r="G3" s="791"/>
      <c r="H3" s="864" t="s">
        <v>548</v>
      </c>
      <c r="I3" s="790"/>
      <c r="J3" s="791"/>
      <c r="K3" s="864" t="s">
        <v>397</v>
      </c>
      <c r="L3" s="790"/>
      <c r="M3" s="792"/>
    </row>
    <row r="4" spans="1:13" ht="38.25" customHeight="1" x14ac:dyDescent="0.2">
      <c r="A4" s="803"/>
      <c r="B4" s="597" t="s">
        <v>309</v>
      </c>
      <c r="C4" s="568" t="s">
        <v>311</v>
      </c>
      <c r="D4" s="566" t="s">
        <v>310</v>
      </c>
      <c r="E4" s="597" t="s">
        <v>309</v>
      </c>
      <c r="F4" s="568" t="s">
        <v>311</v>
      </c>
      <c r="G4" s="566" t="s">
        <v>310</v>
      </c>
      <c r="H4" s="597" t="s">
        <v>309</v>
      </c>
      <c r="I4" s="568" t="s">
        <v>311</v>
      </c>
      <c r="J4" s="566" t="s">
        <v>310</v>
      </c>
      <c r="K4" s="597" t="s">
        <v>309</v>
      </c>
      <c r="L4" s="568" t="s">
        <v>311</v>
      </c>
      <c r="M4" s="570" t="s">
        <v>310</v>
      </c>
    </row>
    <row r="5" spans="1:13" ht="12.75" customHeight="1" x14ac:dyDescent="0.2">
      <c r="A5" s="844" t="s">
        <v>61</v>
      </c>
      <c r="B5" s="336">
        <v>144</v>
      </c>
      <c r="C5" s="335">
        <v>63859</v>
      </c>
      <c r="D5" s="229">
        <v>3013</v>
      </c>
      <c r="E5" s="335">
        <v>50</v>
      </c>
      <c r="F5" s="335">
        <v>5631</v>
      </c>
      <c r="G5" s="229">
        <v>1500</v>
      </c>
      <c r="H5" s="336">
        <v>46</v>
      </c>
      <c r="I5" s="335">
        <v>9421</v>
      </c>
      <c r="J5" s="229">
        <v>261</v>
      </c>
      <c r="K5" s="335">
        <v>48</v>
      </c>
      <c r="L5" s="335">
        <v>48807</v>
      </c>
      <c r="M5" s="337">
        <v>1252</v>
      </c>
    </row>
    <row r="6" spans="1:13" ht="12.75" customHeight="1" x14ac:dyDescent="0.2">
      <c r="A6" s="782"/>
      <c r="B6" s="338">
        <v>1</v>
      </c>
      <c r="C6" s="339">
        <v>1</v>
      </c>
      <c r="D6" s="340">
        <v>1</v>
      </c>
      <c r="E6" s="129">
        <v>0.34721999999999997</v>
      </c>
      <c r="F6" s="129">
        <v>8.8179999999999994E-2</v>
      </c>
      <c r="G6" s="187">
        <v>0.49784</v>
      </c>
      <c r="H6" s="196">
        <v>0.31944</v>
      </c>
      <c r="I6" s="129">
        <v>0.14752999999999999</v>
      </c>
      <c r="J6" s="187">
        <v>8.6620000000000003E-2</v>
      </c>
      <c r="K6" s="196">
        <v>0.33333000000000002</v>
      </c>
      <c r="L6" s="129">
        <v>0.76429000000000002</v>
      </c>
      <c r="M6" s="225">
        <v>0.41553000000000001</v>
      </c>
    </row>
    <row r="7" spans="1:13" ht="12.75" customHeight="1" x14ac:dyDescent="0.2">
      <c r="A7" s="782" t="s">
        <v>62</v>
      </c>
      <c r="B7" s="188">
        <v>962</v>
      </c>
      <c r="C7" s="179">
        <v>183644</v>
      </c>
      <c r="D7" s="189">
        <v>15797</v>
      </c>
      <c r="E7" s="179">
        <v>41</v>
      </c>
      <c r="F7" s="179">
        <v>20854</v>
      </c>
      <c r="G7" s="189">
        <v>1257</v>
      </c>
      <c r="H7" s="188">
        <v>12</v>
      </c>
      <c r="I7" s="179">
        <v>290</v>
      </c>
      <c r="J7" s="189">
        <v>77</v>
      </c>
      <c r="K7" s="188">
        <v>909</v>
      </c>
      <c r="L7" s="179">
        <v>162500</v>
      </c>
      <c r="M7" s="222">
        <v>14463</v>
      </c>
    </row>
    <row r="8" spans="1:13" ht="12.75" customHeight="1" x14ac:dyDescent="0.2">
      <c r="A8" s="782"/>
      <c r="B8" s="338">
        <v>1</v>
      </c>
      <c r="C8" s="339">
        <v>1</v>
      </c>
      <c r="D8" s="340">
        <v>1</v>
      </c>
      <c r="E8" s="129">
        <v>4.2619999999999998E-2</v>
      </c>
      <c r="F8" s="129">
        <v>0.11355999999999999</v>
      </c>
      <c r="G8" s="187">
        <v>7.9570000000000002E-2</v>
      </c>
      <c r="H8" s="196">
        <v>1.247E-2</v>
      </c>
      <c r="I8" s="129">
        <v>1.58E-3</v>
      </c>
      <c r="J8" s="187">
        <v>4.8700000000000002E-3</v>
      </c>
      <c r="K8" s="196">
        <v>0.94491000000000003</v>
      </c>
      <c r="L8" s="129">
        <v>0.88485999999999998</v>
      </c>
      <c r="M8" s="225">
        <v>0.91554999999999997</v>
      </c>
    </row>
    <row r="9" spans="1:13" ht="12.75" customHeight="1" x14ac:dyDescent="0.2">
      <c r="A9" s="782" t="s">
        <v>63</v>
      </c>
      <c r="B9" s="188">
        <v>29</v>
      </c>
      <c r="C9" s="179">
        <v>5350</v>
      </c>
      <c r="D9" s="189">
        <v>804</v>
      </c>
      <c r="E9" s="179">
        <v>27</v>
      </c>
      <c r="F9" s="179">
        <v>4519</v>
      </c>
      <c r="G9" s="189">
        <v>787</v>
      </c>
      <c r="H9" s="188">
        <v>2</v>
      </c>
      <c r="I9" s="179">
        <v>831</v>
      </c>
      <c r="J9" s="189">
        <v>17</v>
      </c>
      <c r="K9" s="188">
        <v>0</v>
      </c>
      <c r="L9" s="179">
        <v>0</v>
      </c>
      <c r="M9" s="222">
        <v>0</v>
      </c>
    </row>
    <row r="10" spans="1:13" ht="12.75" customHeight="1" x14ac:dyDescent="0.2">
      <c r="A10" s="782"/>
      <c r="B10" s="338">
        <v>1</v>
      </c>
      <c r="C10" s="339">
        <v>1</v>
      </c>
      <c r="D10" s="340">
        <v>1</v>
      </c>
      <c r="E10" s="129">
        <v>0.93103000000000002</v>
      </c>
      <c r="F10" s="129">
        <v>0.84467000000000003</v>
      </c>
      <c r="G10" s="187">
        <v>0.97885999999999995</v>
      </c>
      <c r="H10" s="196">
        <v>6.8970000000000004E-2</v>
      </c>
      <c r="I10" s="129">
        <v>0.15533</v>
      </c>
      <c r="J10" s="187">
        <v>2.1139999999999999E-2</v>
      </c>
      <c r="K10" s="196" t="s">
        <v>482</v>
      </c>
      <c r="L10" s="129" t="s">
        <v>482</v>
      </c>
      <c r="M10" s="225" t="s">
        <v>482</v>
      </c>
    </row>
    <row r="11" spans="1:13" ht="12.75" customHeight="1" x14ac:dyDescent="0.2">
      <c r="A11" s="782" t="s">
        <v>64</v>
      </c>
      <c r="B11" s="188">
        <v>1</v>
      </c>
      <c r="C11" s="179">
        <v>48</v>
      </c>
      <c r="D11" s="189">
        <v>14</v>
      </c>
      <c r="E11" s="179">
        <v>1</v>
      </c>
      <c r="F11" s="179">
        <v>48</v>
      </c>
      <c r="G11" s="189">
        <v>14</v>
      </c>
      <c r="H11" s="188">
        <v>0</v>
      </c>
      <c r="I11" s="179">
        <v>0</v>
      </c>
      <c r="J11" s="189">
        <v>0</v>
      </c>
      <c r="K11" s="188">
        <v>0</v>
      </c>
      <c r="L11" s="179">
        <v>0</v>
      </c>
      <c r="M11" s="222">
        <v>0</v>
      </c>
    </row>
    <row r="12" spans="1:13" ht="12.75" customHeight="1" x14ac:dyDescent="0.2">
      <c r="A12" s="782"/>
      <c r="B12" s="338">
        <v>1</v>
      </c>
      <c r="C12" s="339">
        <v>1</v>
      </c>
      <c r="D12" s="340">
        <v>1</v>
      </c>
      <c r="E12" s="129">
        <v>1</v>
      </c>
      <c r="F12" s="129">
        <v>1</v>
      </c>
      <c r="G12" s="187">
        <v>1</v>
      </c>
      <c r="H12" s="196" t="s">
        <v>482</v>
      </c>
      <c r="I12" s="129" t="s">
        <v>482</v>
      </c>
      <c r="J12" s="187" t="s">
        <v>482</v>
      </c>
      <c r="K12" s="196" t="s">
        <v>482</v>
      </c>
      <c r="L12" s="129" t="s">
        <v>482</v>
      </c>
      <c r="M12" s="225" t="s">
        <v>482</v>
      </c>
    </row>
    <row r="13" spans="1:13" ht="12.75" customHeight="1" x14ac:dyDescent="0.2">
      <c r="A13" s="782" t="s">
        <v>65</v>
      </c>
      <c r="B13" s="188">
        <v>0</v>
      </c>
      <c r="C13" s="179">
        <v>0</v>
      </c>
      <c r="D13" s="189">
        <v>0</v>
      </c>
      <c r="E13" s="179">
        <v>0</v>
      </c>
      <c r="F13" s="179">
        <v>0</v>
      </c>
      <c r="G13" s="189">
        <v>0</v>
      </c>
      <c r="H13" s="188">
        <v>0</v>
      </c>
      <c r="I13" s="179">
        <v>0</v>
      </c>
      <c r="J13" s="189">
        <v>0</v>
      </c>
      <c r="K13" s="188">
        <v>0</v>
      </c>
      <c r="L13" s="179">
        <v>0</v>
      </c>
      <c r="M13" s="222">
        <v>0</v>
      </c>
    </row>
    <row r="14" spans="1:13" ht="12.75" customHeight="1" x14ac:dyDescent="0.2">
      <c r="A14" s="782"/>
      <c r="B14" s="338" t="s">
        <v>482</v>
      </c>
      <c r="C14" s="339" t="s">
        <v>482</v>
      </c>
      <c r="D14" s="340" t="s">
        <v>482</v>
      </c>
      <c r="E14" s="129" t="s">
        <v>482</v>
      </c>
      <c r="F14" s="129" t="s">
        <v>482</v>
      </c>
      <c r="G14" s="187" t="s">
        <v>482</v>
      </c>
      <c r="H14" s="196" t="s">
        <v>482</v>
      </c>
      <c r="I14" s="129" t="s">
        <v>482</v>
      </c>
      <c r="J14" s="187" t="s">
        <v>482</v>
      </c>
      <c r="K14" s="196" t="s">
        <v>482</v>
      </c>
      <c r="L14" s="129" t="s">
        <v>482</v>
      </c>
      <c r="M14" s="225" t="s">
        <v>482</v>
      </c>
    </row>
    <row r="15" spans="1:13" ht="12.75" customHeight="1" x14ac:dyDescent="0.2">
      <c r="A15" s="782" t="s">
        <v>66</v>
      </c>
      <c r="B15" s="188">
        <v>8</v>
      </c>
      <c r="C15" s="179">
        <v>444</v>
      </c>
      <c r="D15" s="189">
        <v>153</v>
      </c>
      <c r="E15" s="179">
        <v>8</v>
      </c>
      <c r="F15" s="179">
        <v>444</v>
      </c>
      <c r="G15" s="189">
        <v>153</v>
      </c>
      <c r="H15" s="188">
        <v>0</v>
      </c>
      <c r="I15" s="179">
        <v>0</v>
      </c>
      <c r="J15" s="189">
        <v>0</v>
      </c>
      <c r="K15" s="188">
        <v>0</v>
      </c>
      <c r="L15" s="179">
        <v>0</v>
      </c>
      <c r="M15" s="222">
        <v>0</v>
      </c>
    </row>
    <row r="16" spans="1:13" ht="12.75" customHeight="1" x14ac:dyDescent="0.2">
      <c r="A16" s="782"/>
      <c r="B16" s="338">
        <v>1</v>
      </c>
      <c r="C16" s="339">
        <v>1</v>
      </c>
      <c r="D16" s="340">
        <v>1</v>
      </c>
      <c r="E16" s="129">
        <v>1</v>
      </c>
      <c r="F16" s="129">
        <v>1</v>
      </c>
      <c r="G16" s="187">
        <v>1</v>
      </c>
      <c r="H16" s="196" t="s">
        <v>482</v>
      </c>
      <c r="I16" s="129" t="s">
        <v>482</v>
      </c>
      <c r="J16" s="187" t="s">
        <v>482</v>
      </c>
      <c r="K16" s="196" t="s">
        <v>482</v>
      </c>
      <c r="L16" s="129" t="s">
        <v>482</v>
      </c>
      <c r="M16" s="225" t="s">
        <v>482</v>
      </c>
    </row>
    <row r="17" spans="1:13" ht="12.75" customHeight="1" x14ac:dyDescent="0.2">
      <c r="A17" s="782" t="s">
        <v>67</v>
      </c>
      <c r="B17" s="188">
        <v>665</v>
      </c>
      <c r="C17" s="179">
        <v>23334</v>
      </c>
      <c r="D17" s="189">
        <v>3993</v>
      </c>
      <c r="E17" s="179">
        <v>13</v>
      </c>
      <c r="F17" s="179">
        <v>2519</v>
      </c>
      <c r="G17" s="189">
        <v>282</v>
      </c>
      <c r="H17" s="188">
        <v>24</v>
      </c>
      <c r="I17" s="179">
        <v>2925</v>
      </c>
      <c r="J17" s="189">
        <v>100</v>
      </c>
      <c r="K17" s="188">
        <v>628</v>
      </c>
      <c r="L17" s="179">
        <v>17890</v>
      </c>
      <c r="M17" s="222">
        <v>3611</v>
      </c>
    </row>
    <row r="18" spans="1:13" ht="12.75" customHeight="1" x14ac:dyDescent="0.2">
      <c r="A18" s="782"/>
      <c r="B18" s="338">
        <v>1</v>
      </c>
      <c r="C18" s="339">
        <v>1</v>
      </c>
      <c r="D18" s="340">
        <v>1</v>
      </c>
      <c r="E18" s="129">
        <v>1.9550000000000001E-2</v>
      </c>
      <c r="F18" s="129">
        <v>0.10795</v>
      </c>
      <c r="G18" s="187">
        <v>7.0620000000000002E-2</v>
      </c>
      <c r="H18" s="196">
        <v>3.6089999999999997E-2</v>
      </c>
      <c r="I18" s="129">
        <v>0.12534999999999999</v>
      </c>
      <c r="J18" s="187">
        <v>2.504E-2</v>
      </c>
      <c r="K18" s="196">
        <v>0.94435999999999998</v>
      </c>
      <c r="L18" s="129">
        <v>0.76668999999999998</v>
      </c>
      <c r="M18" s="225">
        <v>0.90432999999999997</v>
      </c>
    </row>
    <row r="19" spans="1:13" ht="12.75" customHeight="1" x14ac:dyDescent="0.2">
      <c r="A19" s="782" t="s">
        <v>68</v>
      </c>
      <c r="B19" s="188">
        <v>89</v>
      </c>
      <c r="C19" s="179">
        <v>199</v>
      </c>
      <c r="D19" s="189">
        <v>2238</v>
      </c>
      <c r="E19" s="179">
        <v>1</v>
      </c>
      <c r="F19" s="179">
        <v>3</v>
      </c>
      <c r="G19" s="189">
        <v>3</v>
      </c>
      <c r="H19" s="188">
        <v>0</v>
      </c>
      <c r="I19" s="179">
        <v>0</v>
      </c>
      <c r="J19" s="189">
        <v>0</v>
      </c>
      <c r="K19" s="188">
        <v>88</v>
      </c>
      <c r="L19" s="179">
        <v>196</v>
      </c>
      <c r="M19" s="222">
        <v>2235</v>
      </c>
    </row>
    <row r="20" spans="1:13" ht="12.75" customHeight="1" x14ac:dyDescent="0.2">
      <c r="A20" s="782"/>
      <c r="B20" s="338">
        <v>1</v>
      </c>
      <c r="C20" s="339">
        <v>1</v>
      </c>
      <c r="D20" s="340">
        <v>1</v>
      </c>
      <c r="E20" s="129">
        <v>1.124E-2</v>
      </c>
      <c r="F20" s="129">
        <v>1.508E-2</v>
      </c>
      <c r="G20" s="187">
        <v>1.34E-3</v>
      </c>
      <c r="H20" s="196" t="s">
        <v>482</v>
      </c>
      <c r="I20" s="129" t="s">
        <v>482</v>
      </c>
      <c r="J20" s="187" t="s">
        <v>482</v>
      </c>
      <c r="K20" s="196">
        <v>0.98875999999999997</v>
      </c>
      <c r="L20" s="129">
        <v>0.98492000000000002</v>
      </c>
      <c r="M20" s="225">
        <v>0.99865999999999999</v>
      </c>
    </row>
    <row r="21" spans="1:13" ht="12.75" customHeight="1" x14ac:dyDescent="0.2">
      <c r="A21" s="782" t="s">
        <v>69</v>
      </c>
      <c r="B21" s="188">
        <v>326</v>
      </c>
      <c r="C21" s="179">
        <v>72132</v>
      </c>
      <c r="D21" s="189">
        <v>4684</v>
      </c>
      <c r="E21" s="179">
        <v>197</v>
      </c>
      <c r="F21" s="179">
        <v>58314</v>
      </c>
      <c r="G21" s="189">
        <v>3432</v>
      </c>
      <c r="H21" s="188">
        <v>19</v>
      </c>
      <c r="I21" s="179">
        <v>2566</v>
      </c>
      <c r="J21" s="189">
        <v>124</v>
      </c>
      <c r="K21" s="188">
        <v>110</v>
      </c>
      <c r="L21" s="179">
        <v>11252</v>
      </c>
      <c r="M21" s="222">
        <v>1128</v>
      </c>
    </row>
    <row r="22" spans="1:13" ht="12.75" customHeight="1" x14ac:dyDescent="0.2">
      <c r="A22" s="782"/>
      <c r="B22" s="338">
        <v>1</v>
      </c>
      <c r="C22" s="339">
        <v>1</v>
      </c>
      <c r="D22" s="340">
        <v>1</v>
      </c>
      <c r="E22" s="129">
        <v>0.60428999999999999</v>
      </c>
      <c r="F22" s="129">
        <v>0.80842999999999998</v>
      </c>
      <c r="G22" s="187">
        <v>0.73270999999999997</v>
      </c>
      <c r="H22" s="196">
        <v>5.8279999999999998E-2</v>
      </c>
      <c r="I22" s="129">
        <v>3.5569999999999997E-2</v>
      </c>
      <c r="J22" s="187">
        <v>2.647E-2</v>
      </c>
      <c r="K22" s="196">
        <v>0.33742</v>
      </c>
      <c r="L22" s="129">
        <v>0.15598999999999999</v>
      </c>
      <c r="M22" s="225">
        <v>0.24082000000000001</v>
      </c>
    </row>
    <row r="23" spans="1:13" ht="12.75" customHeight="1" x14ac:dyDescent="0.2">
      <c r="A23" s="782" t="s">
        <v>70</v>
      </c>
      <c r="B23" s="188">
        <v>1139</v>
      </c>
      <c r="C23" s="179">
        <v>453763</v>
      </c>
      <c r="D23" s="189">
        <v>22473</v>
      </c>
      <c r="E23" s="179">
        <v>357</v>
      </c>
      <c r="F23" s="179">
        <v>50686</v>
      </c>
      <c r="G23" s="189">
        <v>6294</v>
      </c>
      <c r="H23" s="188">
        <v>22</v>
      </c>
      <c r="I23" s="179">
        <v>3885</v>
      </c>
      <c r="J23" s="189">
        <v>220</v>
      </c>
      <c r="K23" s="188">
        <v>760</v>
      </c>
      <c r="L23" s="179">
        <v>399192</v>
      </c>
      <c r="M23" s="222">
        <v>15959</v>
      </c>
    </row>
    <row r="24" spans="1:13" ht="12.75" customHeight="1" x14ac:dyDescent="0.2">
      <c r="A24" s="782"/>
      <c r="B24" s="338">
        <v>1</v>
      </c>
      <c r="C24" s="339">
        <v>1</v>
      </c>
      <c r="D24" s="340">
        <v>1</v>
      </c>
      <c r="E24" s="129">
        <v>0.31342999999999999</v>
      </c>
      <c r="F24" s="129">
        <v>0.11169999999999999</v>
      </c>
      <c r="G24" s="187">
        <v>0.28006999999999999</v>
      </c>
      <c r="H24" s="196">
        <v>1.932E-2</v>
      </c>
      <c r="I24" s="129">
        <v>8.5599999999999999E-3</v>
      </c>
      <c r="J24" s="187">
        <v>9.7900000000000001E-3</v>
      </c>
      <c r="K24" s="196">
        <v>0.66725000000000001</v>
      </c>
      <c r="L24" s="129">
        <v>0.87973999999999997</v>
      </c>
      <c r="M24" s="225">
        <v>0.71013999999999999</v>
      </c>
    </row>
    <row r="25" spans="1:13" ht="12.75" customHeight="1" x14ac:dyDescent="0.2">
      <c r="A25" s="782" t="s">
        <v>71</v>
      </c>
      <c r="B25" s="188">
        <v>754</v>
      </c>
      <c r="C25" s="179">
        <v>44720</v>
      </c>
      <c r="D25" s="189">
        <v>6003</v>
      </c>
      <c r="E25" s="179">
        <v>141</v>
      </c>
      <c r="F25" s="179">
        <v>2061</v>
      </c>
      <c r="G25" s="189">
        <v>1221</v>
      </c>
      <c r="H25" s="188">
        <v>0</v>
      </c>
      <c r="I25" s="179">
        <v>0</v>
      </c>
      <c r="J25" s="189">
        <v>0</v>
      </c>
      <c r="K25" s="188">
        <v>613</v>
      </c>
      <c r="L25" s="179">
        <v>42659</v>
      </c>
      <c r="M25" s="222">
        <v>4782</v>
      </c>
    </row>
    <row r="26" spans="1:13" ht="12.75" customHeight="1" x14ac:dyDescent="0.2">
      <c r="A26" s="782"/>
      <c r="B26" s="338">
        <v>1</v>
      </c>
      <c r="C26" s="339">
        <v>1</v>
      </c>
      <c r="D26" s="340">
        <v>1</v>
      </c>
      <c r="E26" s="129">
        <v>0.187</v>
      </c>
      <c r="F26" s="129">
        <v>4.6089999999999999E-2</v>
      </c>
      <c r="G26" s="187">
        <v>0.2034</v>
      </c>
      <c r="H26" s="196" t="s">
        <v>482</v>
      </c>
      <c r="I26" s="129" t="s">
        <v>482</v>
      </c>
      <c r="J26" s="187" t="s">
        <v>482</v>
      </c>
      <c r="K26" s="196">
        <v>0.81299999999999994</v>
      </c>
      <c r="L26" s="129">
        <v>0.95391000000000004</v>
      </c>
      <c r="M26" s="225">
        <v>0.79659999999999997</v>
      </c>
    </row>
    <row r="27" spans="1:13" ht="12.75" customHeight="1" x14ac:dyDescent="0.2">
      <c r="A27" s="782" t="s">
        <v>72</v>
      </c>
      <c r="B27" s="188">
        <v>1</v>
      </c>
      <c r="C27" s="179">
        <v>200</v>
      </c>
      <c r="D27" s="189">
        <v>90</v>
      </c>
      <c r="E27" s="179">
        <v>1</v>
      </c>
      <c r="F27" s="179">
        <v>200</v>
      </c>
      <c r="G27" s="189">
        <v>90</v>
      </c>
      <c r="H27" s="188">
        <v>0</v>
      </c>
      <c r="I27" s="179">
        <v>0</v>
      </c>
      <c r="J27" s="189">
        <v>0</v>
      </c>
      <c r="K27" s="188">
        <v>0</v>
      </c>
      <c r="L27" s="179">
        <v>0</v>
      </c>
      <c r="M27" s="222">
        <v>0</v>
      </c>
    </row>
    <row r="28" spans="1:13" ht="12.75" customHeight="1" x14ac:dyDescent="0.2">
      <c r="A28" s="782"/>
      <c r="B28" s="338">
        <v>1</v>
      </c>
      <c r="C28" s="339">
        <v>1</v>
      </c>
      <c r="D28" s="340">
        <v>1</v>
      </c>
      <c r="E28" s="129">
        <v>1</v>
      </c>
      <c r="F28" s="129">
        <v>1</v>
      </c>
      <c r="G28" s="187">
        <v>1</v>
      </c>
      <c r="H28" s="196" t="s">
        <v>482</v>
      </c>
      <c r="I28" s="129" t="s">
        <v>482</v>
      </c>
      <c r="J28" s="187" t="s">
        <v>482</v>
      </c>
      <c r="K28" s="196" t="s">
        <v>482</v>
      </c>
      <c r="L28" s="129" t="s">
        <v>482</v>
      </c>
      <c r="M28" s="225" t="s">
        <v>482</v>
      </c>
    </row>
    <row r="29" spans="1:13" ht="12.75" customHeight="1" x14ac:dyDescent="0.2">
      <c r="A29" s="782" t="s">
        <v>73</v>
      </c>
      <c r="B29" s="188">
        <v>9</v>
      </c>
      <c r="C29" s="179">
        <v>165</v>
      </c>
      <c r="D29" s="189">
        <v>110</v>
      </c>
      <c r="E29" s="179">
        <v>9</v>
      </c>
      <c r="F29" s="179">
        <v>165</v>
      </c>
      <c r="G29" s="189">
        <v>110</v>
      </c>
      <c r="H29" s="188">
        <v>0</v>
      </c>
      <c r="I29" s="179">
        <v>0</v>
      </c>
      <c r="J29" s="189">
        <v>0</v>
      </c>
      <c r="K29" s="188">
        <v>0</v>
      </c>
      <c r="L29" s="179">
        <v>0</v>
      </c>
      <c r="M29" s="222">
        <v>0</v>
      </c>
    </row>
    <row r="30" spans="1:13" ht="12.75" customHeight="1" x14ac:dyDescent="0.2">
      <c r="A30" s="782"/>
      <c r="B30" s="338">
        <v>1</v>
      </c>
      <c r="C30" s="339">
        <v>1</v>
      </c>
      <c r="D30" s="340">
        <v>1</v>
      </c>
      <c r="E30" s="129">
        <v>1</v>
      </c>
      <c r="F30" s="129">
        <v>1</v>
      </c>
      <c r="G30" s="187">
        <v>1</v>
      </c>
      <c r="H30" s="196" t="s">
        <v>482</v>
      </c>
      <c r="I30" s="129" t="s">
        <v>482</v>
      </c>
      <c r="J30" s="187" t="s">
        <v>482</v>
      </c>
      <c r="K30" s="196" t="s">
        <v>482</v>
      </c>
      <c r="L30" s="129" t="s">
        <v>482</v>
      </c>
      <c r="M30" s="225" t="s">
        <v>482</v>
      </c>
    </row>
    <row r="31" spans="1:13" ht="12.75" customHeight="1" x14ac:dyDescent="0.2">
      <c r="A31" s="782" t="s">
        <v>74</v>
      </c>
      <c r="B31" s="188">
        <v>19</v>
      </c>
      <c r="C31" s="179">
        <v>764</v>
      </c>
      <c r="D31" s="189">
        <v>123</v>
      </c>
      <c r="E31" s="179">
        <v>1</v>
      </c>
      <c r="F31" s="179">
        <v>22</v>
      </c>
      <c r="G31" s="189">
        <v>18</v>
      </c>
      <c r="H31" s="188">
        <v>0</v>
      </c>
      <c r="I31" s="179">
        <v>0</v>
      </c>
      <c r="J31" s="189">
        <v>0</v>
      </c>
      <c r="K31" s="188">
        <v>18</v>
      </c>
      <c r="L31" s="179">
        <v>742</v>
      </c>
      <c r="M31" s="222">
        <v>105</v>
      </c>
    </row>
    <row r="32" spans="1:13" ht="12.75" customHeight="1" x14ac:dyDescent="0.2">
      <c r="A32" s="782"/>
      <c r="B32" s="338">
        <v>1</v>
      </c>
      <c r="C32" s="339">
        <v>1</v>
      </c>
      <c r="D32" s="340">
        <v>1</v>
      </c>
      <c r="E32" s="129">
        <v>5.2630000000000003E-2</v>
      </c>
      <c r="F32" s="129">
        <v>2.8799999999999999E-2</v>
      </c>
      <c r="G32" s="187">
        <v>0.14634</v>
      </c>
      <c r="H32" s="196" t="s">
        <v>482</v>
      </c>
      <c r="I32" s="129" t="s">
        <v>482</v>
      </c>
      <c r="J32" s="187" t="s">
        <v>482</v>
      </c>
      <c r="K32" s="196">
        <v>0.94737000000000005</v>
      </c>
      <c r="L32" s="129">
        <v>0.97119999999999995</v>
      </c>
      <c r="M32" s="225">
        <v>0.85365999999999997</v>
      </c>
    </row>
    <row r="33" spans="1:13" ht="12.75" customHeight="1" x14ac:dyDescent="0.2">
      <c r="A33" s="782" t="s">
        <v>75</v>
      </c>
      <c r="B33" s="188">
        <v>1606</v>
      </c>
      <c r="C33" s="179">
        <v>76420</v>
      </c>
      <c r="D33" s="189">
        <v>27105</v>
      </c>
      <c r="E33" s="179">
        <v>12</v>
      </c>
      <c r="F33" s="179">
        <v>1175</v>
      </c>
      <c r="G33" s="189">
        <v>277</v>
      </c>
      <c r="H33" s="188">
        <v>30</v>
      </c>
      <c r="I33" s="179">
        <v>10813</v>
      </c>
      <c r="J33" s="189">
        <v>337</v>
      </c>
      <c r="K33" s="188">
        <v>1564</v>
      </c>
      <c r="L33" s="179">
        <v>64432</v>
      </c>
      <c r="M33" s="222">
        <v>26491</v>
      </c>
    </row>
    <row r="34" spans="1:13" ht="12.75" customHeight="1" x14ac:dyDescent="0.2">
      <c r="A34" s="782"/>
      <c r="B34" s="338">
        <v>1</v>
      </c>
      <c r="C34" s="339">
        <v>1</v>
      </c>
      <c r="D34" s="340">
        <v>1</v>
      </c>
      <c r="E34" s="129">
        <v>7.4700000000000001E-3</v>
      </c>
      <c r="F34" s="129">
        <v>1.538E-2</v>
      </c>
      <c r="G34" s="187">
        <v>1.022E-2</v>
      </c>
      <c r="H34" s="196">
        <v>1.8679999999999999E-2</v>
      </c>
      <c r="I34" s="129">
        <v>0.14149</v>
      </c>
      <c r="J34" s="187">
        <v>1.243E-2</v>
      </c>
      <c r="K34" s="196">
        <v>0.97384999999999999</v>
      </c>
      <c r="L34" s="129">
        <v>0.84313000000000005</v>
      </c>
      <c r="M34" s="225">
        <v>0.97735000000000005</v>
      </c>
    </row>
    <row r="35" spans="1:13" ht="12.75" customHeight="1" x14ac:dyDescent="0.2">
      <c r="A35" s="800" t="s">
        <v>76</v>
      </c>
      <c r="B35" s="188">
        <v>0</v>
      </c>
      <c r="C35" s="179">
        <v>0</v>
      </c>
      <c r="D35" s="189">
        <v>0</v>
      </c>
      <c r="E35" s="179">
        <v>0</v>
      </c>
      <c r="F35" s="179">
        <v>0</v>
      </c>
      <c r="G35" s="189">
        <v>0</v>
      </c>
      <c r="H35" s="188">
        <v>0</v>
      </c>
      <c r="I35" s="179">
        <v>0</v>
      </c>
      <c r="J35" s="189">
        <v>0</v>
      </c>
      <c r="K35" s="188">
        <v>0</v>
      </c>
      <c r="L35" s="179">
        <v>0</v>
      </c>
      <c r="M35" s="222">
        <v>0</v>
      </c>
    </row>
    <row r="36" spans="1:13" ht="12.75" customHeight="1" x14ac:dyDescent="0.2">
      <c r="A36" s="784"/>
      <c r="B36" s="341" t="s">
        <v>482</v>
      </c>
      <c r="C36" s="342" t="s">
        <v>482</v>
      </c>
      <c r="D36" s="343" t="s">
        <v>482</v>
      </c>
      <c r="E36" s="136" t="s">
        <v>482</v>
      </c>
      <c r="F36" s="136" t="s">
        <v>482</v>
      </c>
      <c r="G36" s="191" t="s">
        <v>482</v>
      </c>
      <c r="H36" s="135" t="s">
        <v>482</v>
      </c>
      <c r="I36" s="136" t="s">
        <v>482</v>
      </c>
      <c r="J36" s="191" t="s">
        <v>482</v>
      </c>
      <c r="K36" s="129" t="s">
        <v>482</v>
      </c>
      <c r="L36" s="129" t="s">
        <v>482</v>
      </c>
      <c r="M36" s="344" t="s">
        <v>482</v>
      </c>
    </row>
    <row r="37" spans="1:13" ht="12.75" customHeight="1" x14ac:dyDescent="0.2">
      <c r="A37" s="833" t="s">
        <v>85</v>
      </c>
      <c r="B37" s="181">
        <v>5752</v>
      </c>
      <c r="C37" s="182">
        <v>925042</v>
      </c>
      <c r="D37" s="192">
        <v>86600</v>
      </c>
      <c r="E37" s="182">
        <v>859</v>
      </c>
      <c r="F37" s="182">
        <v>146641</v>
      </c>
      <c r="G37" s="192">
        <v>15438</v>
      </c>
      <c r="H37" s="182">
        <v>155</v>
      </c>
      <c r="I37" s="182">
        <v>30731</v>
      </c>
      <c r="J37" s="182">
        <v>1136</v>
      </c>
      <c r="K37" s="181">
        <v>4738</v>
      </c>
      <c r="L37" s="182">
        <v>747670</v>
      </c>
      <c r="M37" s="228">
        <v>70026</v>
      </c>
    </row>
    <row r="38" spans="1:13" ht="12.75" customHeight="1" thickBot="1" x14ac:dyDescent="0.25">
      <c r="A38" s="834"/>
      <c r="B38" s="345">
        <v>1</v>
      </c>
      <c r="C38" s="346">
        <v>1</v>
      </c>
      <c r="D38" s="347">
        <v>1</v>
      </c>
      <c r="E38" s="348">
        <v>0.14934</v>
      </c>
      <c r="F38" s="348">
        <v>0.15851999999999999</v>
      </c>
      <c r="G38" s="349">
        <v>0.17827000000000001</v>
      </c>
      <c r="H38" s="350">
        <v>2.6950000000000002E-2</v>
      </c>
      <c r="I38" s="348">
        <v>3.322E-2</v>
      </c>
      <c r="J38" s="348">
        <v>1.312E-2</v>
      </c>
      <c r="K38" s="350">
        <v>0.82371000000000005</v>
      </c>
      <c r="L38" s="348">
        <v>0.80825999999999998</v>
      </c>
      <c r="M38" s="351">
        <v>0.80861000000000005</v>
      </c>
    </row>
    <row r="39" spans="1:13" s="397" customFormat="1" x14ac:dyDescent="0.2"/>
    <row r="40" spans="1:13" s="526" customFormat="1" ht="11.25" x14ac:dyDescent="0.2">
      <c r="A40" s="526" t="str">
        <f>"Anmerkungen. Datengrundlage: Volkshochschul-Statistik "&amp;Hilfswerte!B1&amp;"; Basis: "&amp;Tabelle1!$C$36&amp;" vhs."</f>
        <v>Anmerkungen. Datengrundlage: Volkshochschul-Statistik 2024; Basis: 821 vhs.</v>
      </c>
    </row>
    <row r="41" spans="1:13" s="397" customFormat="1" x14ac:dyDescent="0.2">
      <c r="A41" s="667"/>
      <c r="B41" s="667"/>
      <c r="C41" s="667"/>
      <c r="D41" s="667"/>
      <c r="E41" s="667"/>
      <c r="F41" s="667"/>
      <c r="G41" s="667"/>
      <c r="H41" s="667"/>
      <c r="I41" s="667"/>
      <c r="J41" s="667"/>
      <c r="K41" s="667"/>
      <c r="L41" s="667"/>
      <c r="M41" s="667"/>
    </row>
    <row r="42" spans="1:13" s="397" customFormat="1" x14ac:dyDescent="0.2">
      <c r="A42" s="534" t="str">
        <f>Tabelle1!$A$41</f>
        <v>Datengrundlage: Deutsches Institut für Erwachsenenbildung DIE (2025). „Basisdaten Volkshochschul-Statistik (seit 2018)“</v>
      </c>
      <c r="B42" s="536"/>
      <c r="C42" s="536"/>
      <c r="D42" s="536"/>
    </row>
    <row r="43" spans="1:13" s="397" customFormat="1" x14ac:dyDescent="0.2">
      <c r="A43" s="534" t="str">
        <f>Tabelle1!$A$42</f>
        <v xml:space="preserve">(ZA6276; Version 2.0.0) [Data set]. GESIS, Köln. </v>
      </c>
      <c r="B43" s="532"/>
      <c r="E43" s="762" t="s">
        <v>473</v>
      </c>
      <c r="F43" s="762"/>
      <c r="G43" s="762"/>
    </row>
    <row r="44" spans="1:13" s="397" customFormat="1" x14ac:dyDescent="0.2">
      <c r="A44" s="536"/>
      <c r="B44" s="536"/>
      <c r="C44" s="536"/>
      <c r="D44" s="536"/>
    </row>
    <row r="45" spans="1:13" s="397" customFormat="1" x14ac:dyDescent="0.2">
      <c r="A45" s="666" t="str">
        <f>Tabelle1!$A$44</f>
        <v>Die Tabellen stehen unter der Lizenz CC BY-SA DEED 4.0.</v>
      </c>
      <c r="B45" s="536"/>
      <c r="C45" s="536"/>
      <c r="D45" s="536"/>
    </row>
  </sheetData>
  <mergeCells count="25">
    <mergeCell ref="E43:G43"/>
    <mergeCell ref="A5:A6"/>
    <mergeCell ref="A7:A8"/>
    <mergeCell ref="A9:A10"/>
    <mergeCell ref="A11:A12"/>
    <mergeCell ref="H3:J3"/>
    <mergeCell ref="A1:M1"/>
    <mergeCell ref="A2:A4"/>
    <mergeCell ref="B2:D3"/>
    <mergeCell ref="E2:M2"/>
    <mergeCell ref="E3:G3"/>
    <mergeCell ref="K3:M3"/>
    <mergeCell ref="A29:A30"/>
    <mergeCell ref="A31:A32"/>
    <mergeCell ref="A33:A34"/>
    <mergeCell ref="A35:A36"/>
    <mergeCell ref="A37:A38"/>
    <mergeCell ref="A23:A24"/>
    <mergeCell ref="A13:A14"/>
    <mergeCell ref="A15:A16"/>
    <mergeCell ref="A27:A28"/>
    <mergeCell ref="A25:A26"/>
    <mergeCell ref="A17:A18"/>
    <mergeCell ref="A19:A20"/>
    <mergeCell ref="A21:A22"/>
  </mergeCells>
  <conditionalFormatting sqref="A6 A8 A10 A12 A14 A16 A18 A20 A22 A24 A26 A28 A30 A32 A34 A36">
    <cfRule type="cellIs" dxfId="59" priority="3" stopIfTrue="1" operator="equal">
      <formula>1</formula>
    </cfRule>
  </conditionalFormatting>
  <conditionalFormatting sqref="A6:E6 A8:E8 A10:E10 A12:E12 A14:E14 A16:E16 A18:E18 A20:E20 A22:E22 A24:E24 A26:E26 A28:E28 A30:E30 A32:E32 A34:E34 A36:E36">
    <cfRule type="cellIs" dxfId="58" priority="4" stopIfTrue="1" operator="lessThan">
      <formula>0.0005</formula>
    </cfRule>
  </conditionalFormatting>
  <conditionalFormatting sqref="A5:M5 B7:M7 A9:M9 A11:M11 A13:M13 A15:M15 A17:M17 A19:M19 A21:M21 A23:M23 A25:M25 A27:M27 A29:M29 A31:M31 A33:M33 A35:M35 A37:M37">
    <cfRule type="cellIs" dxfId="57" priority="2" stopIfTrue="1" operator="equal">
      <formula>0</formula>
    </cfRule>
  </conditionalFormatting>
  <conditionalFormatting sqref="F6:M6 F8:M8 F10:M10 F12:M12 F14:M14 F16:M16 F18:M18 F20:M20 F22:M22 F24:M24 F26:M26 F28:M28 F30:M30 F32:M32 F34:M34 F36:M36 A38:M38">
    <cfRule type="cellIs" dxfId="56" priority="1" stopIfTrue="1" operator="lessThan">
      <formula>0.0005</formula>
    </cfRule>
  </conditionalFormatting>
  <hyperlinks>
    <hyperlink ref="A45" r:id="rId1" display="Publikation und Tabellen stehen unter der Lizenz CC BY-SA DEED 4.0." xr:uid="{50573BF6-F0A4-4D25-83E9-8ADE5C0BF02B}"/>
    <hyperlink ref="E43" r:id="rId2" xr:uid="{85858852-210C-482A-8BAB-B43FAFFD0FD3}"/>
    <hyperlink ref="E43:G43" r:id="rId3" display="http://dx.doi.org/10.4232/1.14582 " xr:uid="{E0770AD0-4C68-4A61-8EEB-A6BE3317F495}"/>
  </hyperlinks>
  <pageMargins left="0.7" right="0.7" top="0.78740157499999996" bottom="0.78740157499999996" header="0.3" footer="0.3"/>
  <pageSetup paperSize="9" scale="77" orientation="portrait" r:id="rId4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4EC449-44E0-4AC0-B744-C73D421BA575}">
  <sheetPr>
    <pageSetUpPr fitToPage="1"/>
  </sheetPr>
  <dimension ref="A1:E27"/>
  <sheetViews>
    <sheetView view="pageBreakPreview" zoomScaleNormal="100" zoomScaleSheetLayoutView="100" workbookViewId="0">
      <selection sqref="A1:C1"/>
    </sheetView>
  </sheetViews>
  <sheetFormatPr baseColWidth="10" defaultRowHeight="12.75" x14ac:dyDescent="0.2"/>
  <cols>
    <col min="1" max="1" width="18.85546875" style="20" customWidth="1"/>
    <col min="2" max="3" width="27.42578125" style="20" customWidth="1"/>
    <col min="4" max="4" width="11.42578125" style="397"/>
    <col min="5" max="5" width="25.7109375" style="397" customWidth="1"/>
    <col min="6" max="16384" width="11.42578125" style="20"/>
  </cols>
  <sheetData>
    <row r="1" spans="1:3" ht="39.950000000000003" customHeight="1" thickBot="1" x14ac:dyDescent="0.25">
      <c r="A1" s="785" t="str">
        <f>"Tabelle 26: Lernförderung " &amp;Hilfswerte!B1</f>
        <v>Tabelle 26: Lernförderung 2024</v>
      </c>
      <c r="B1" s="785"/>
      <c r="C1" s="785"/>
    </row>
    <row r="2" spans="1:3" ht="27.75" customHeight="1" x14ac:dyDescent="0.2">
      <c r="A2" s="801" t="s">
        <v>12</v>
      </c>
      <c r="B2" s="859" t="s">
        <v>312</v>
      </c>
      <c r="C2" s="794"/>
    </row>
    <row r="3" spans="1:3" ht="27.75" customHeight="1" x14ac:dyDescent="0.2">
      <c r="A3" s="803"/>
      <c r="B3" s="633" t="s">
        <v>88</v>
      </c>
      <c r="C3" s="634" t="s">
        <v>313</v>
      </c>
    </row>
    <row r="4" spans="1:3" ht="24.95" customHeight="1" x14ac:dyDescent="0.2">
      <c r="A4" s="76" t="s">
        <v>61</v>
      </c>
      <c r="B4" s="362">
        <v>7213</v>
      </c>
      <c r="C4" s="494">
        <v>295</v>
      </c>
    </row>
    <row r="5" spans="1:3" ht="24.95" customHeight="1" x14ac:dyDescent="0.2">
      <c r="A5" s="251" t="s">
        <v>62</v>
      </c>
      <c r="B5" s="352">
        <v>93002</v>
      </c>
      <c r="C5" s="495">
        <v>4921</v>
      </c>
    </row>
    <row r="6" spans="1:3" ht="24.95" customHeight="1" x14ac:dyDescent="0.2">
      <c r="A6" s="251" t="s">
        <v>63</v>
      </c>
      <c r="B6" s="352">
        <v>0</v>
      </c>
      <c r="C6" s="495">
        <v>0</v>
      </c>
    </row>
    <row r="7" spans="1:3" ht="24.95" customHeight="1" x14ac:dyDescent="0.2">
      <c r="A7" s="251" t="s">
        <v>64</v>
      </c>
      <c r="B7" s="352">
        <v>8563</v>
      </c>
      <c r="C7" s="495">
        <v>316</v>
      </c>
    </row>
    <row r="8" spans="1:3" ht="24.95" customHeight="1" x14ac:dyDescent="0.2">
      <c r="A8" s="251" t="s">
        <v>65</v>
      </c>
      <c r="B8" s="352">
        <v>32</v>
      </c>
      <c r="C8" s="495">
        <v>11</v>
      </c>
    </row>
    <row r="9" spans="1:3" ht="24.95" customHeight="1" x14ac:dyDescent="0.2">
      <c r="A9" s="251" t="s">
        <v>66</v>
      </c>
      <c r="B9" s="352">
        <v>0</v>
      </c>
      <c r="C9" s="495">
        <v>0</v>
      </c>
    </row>
    <row r="10" spans="1:3" ht="24.95" customHeight="1" x14ac:dyDescent="0.2">
      <c r="A10" s="251" t="s">
        <v>67</v>
      </c>
      <c r="B10" s="352">
        <v>6247</v>
      </c>
      <c r="C10" s="495">
        <v>1576</v>
      </c>
    </row>
    <row r="11" spans="1:3" ht="24.95" customHeight="1" x14ac:dyDescent="0.2">
      <c r="A11" s="251" t="s">
        <v>68</v>
      </c>
      <c r="B11" s="352">
        <v>145</v>
      </c>
      <c r="C11" s="495">
        <v>94</v>
      </c>
    </row>
    <row r="12" spans="1:3" ht="24.95" customHeight="1" x14ac:dyDescent="0.2">
      <c r="A12" s="251" t="s">
        <v>69</v>
      </c>
      <c r="B12" s="352">
        <v>260863</v>
      </c>
      <c r="C12" s="495">
        <v>18837</v>
      </c>
    </row>
    <row r="13" spans="1:3" ht="24.95" customHeight="1" x14ac:dyDescent="0.2">
      <c r="A13" s="251" t="s">
        <v>70</v>
      </c>
      <c r="B13" s="352">
        <v>33767</v>
      </c>
      <c r="C13" s="495">
        <v>6355</v>
      </c>
    </row>
    <row r="14" spans="1:3" ht="24.95" customHeight="1" x14ac:dyDescent="0.2">
      <c r="A14" s="251" t="s">
        <v>71</v>
      </c>
      <c r="B14" s="352">
        <v>13929</v>
      </c>
      <c r="C14" s="495">
        <v>2150</v>
      </c>
    </row>
    <row r="15" spans="1:3" ht="24.95" customHeight="1" x14ac:dyDescent="0.2">
      <c r="A15" s="251" t="s">
        <v>72</v>
      </c>
      <c r="B15" s="352">
        <v>2974</v>
      </c>
      <c r="C15" s="495">
        <v>560</v>
      </c>
    </row>
    <row r="16" spans="1:3" ht="24.95" customHeight="1" x14ac:dyDescent="0.2">
      <c r="A16" s="251" t="s">
        <v>73</v>
      </c>
      <c r="B16" s="352">
        <v>0</v>
      </c>
      <c r="C16" s="495">
        <v>0</v>
      </c>
    </row>
    <row r="17" spans="1:5" ht="24.95" customHeight="1" x14ac:dyDescent="0.2">
      <c r="A17" s="251" t="s">
        <v>74</v>
      </c>
      <c r="B17" s="352">
        <v>3946</v>
      </c>
      <c r="C17" s="495">
        <v>146</v>
      </c>
    </row>
    <row r="18" spans="1:5" ht="24.95" customHeight="1" x14ac:dyDescent="0.2">
      <c r="A18" s="251" t="s">
        <v>75</v>
      </c>
      <c r="B18" s="352">
        <v>6974</v>
      </c>
      <c r="C18" s="495">
        <v>721</v>
      </c>
    </row>
    <row r="19" spans="1:5" ht="24.95" customHeight="1" x14ac:dyDescent="0.2">
      <c r="A19" s="251" t="s">
        <v>76</v>
      </c>
      <c r="B19" s="352">
        <v>17403</v>
      </c>
      <c r="C19" s="495">
        <v>709</v>
      </c>
    </row>
    <row r="20" spans="1:5" ht="24.95" customHeight="1" thickBot="1" x14ac:dyDescent="0.25">
      <c r="A20" s="252" t="s">
        <v>85</v>
      </c>
      <c r="B20" s="363">
        <v>455058</v>
      </c>
      <c r="C20" s="496">
        <v>36691</v>
      </c>
    </row>
    <row r="21" spans="1:5" s="397" customFormat="1" x14ac:dyDescent="0.2"/>
    <row r="22" spans="1:5" s="526" customFormat="1" ht="18.75" customHeight="1" x14ac:dyDescent="0.2">
      <c r="A22" s="1057" t="str">
        <f>"Anmerkungen. Datengrundlage: Volkshochschul-Statistik "&amp;Hilfswerte!B1&amp;"; Basis: "&amp;Tabelle1!$C$36&amp;" vhs."</f>
        <v>Anmerkungen. Datengrundlage: Volkshochschul-Statistik 2024; Basis: 821 vhs.</v>
      </c>
      <c r="B22" s="1057"/>
      <c r="C22" s="1057"/>
    </row>
    <row r="23" spans="1:5" s="397" customFormat="1" x14ac:dyDescent="0.2"/>
    <row r="24" spans="1:5" s="397" customFormat="1" x14ac:dyDescent="0.2">
      <c r="A24" s="534" t="str">
        <f>Tabelle1!$A$41</f>
        <v>Datengrundlage: Deutsches Institut für Erwachsenenbildung DIE (2025). „Basisdaten Volkshochschul-Statistik (seit 2018)“</v>
      </c>
      <c r="B24" s="536"/>
      <c r="C24" s="536"/>
      <c r="D24" s="536"/>
    </row>
    <row r="25" spans="1:5" s="397" customFormat="1" x14ac:dyDescent="0.2">
      <c r="A25" s="534" t="str">
        <f>Tabelle1!$A$42</f>
        <v xml:space="preserve">(ZA6276; Version 2.0.0) [Data set]. GESIS, Köln. </v>
      </c>
      <c r="B25" s="532"/>
      <c r="C25" s="762" t="s">
        <v>473</v>
      </c>
      <c r="D25" s="762"/>
      <c r="E25" s="762"/>
    </row>
    <row r="26" spans="1:5" s="397" customFormat="1" x14ac:dyDescent="0.2">
      <c r="A26" s="536"/>
      <c r="B26" s="536"/>
      <c r="C26" s="536"/>
      <c r="D26" s="536"/>
    </row>
    <row r="27" spans="1:5" s="397" customFormat="1" x14ac:dyDescent="0.2">
      <c r="A27" s="666" t="str">
        <f>Tabelle1!$A$44</f>
        <v>Die Tabellen stehen unter der Lizenz CC BY-SA DEED 4.0.</v>
      </c>
      <c r="B27" s="536"/>
      <c r="C27" s="536"/>
      <c r="D27" s="536"/>
    </row>
  </sheetData>
  <mergeCells count="5">
    <mergeCell ref="A1:C1"/>
    <mergeCell ref="A2:A3"/>
    <mergeCell ref="B2:C2"/>
    <mergeCell ref="A22:C22"/>
    <mergeCell ref="C25:E25"/>
  </mergeCells>
  <conditionalFormatting sqref="A4:C20">
    <cfRule type="cellIs" dxfId="55" priority="1" stopIfTrue="1" operator="equal">
      <formula>0</formula>
    </cfRule>
  </conditionalFormatting>
  <hyperlinks>
    <hyperlink ref="A27" r:id="rId1" display="Publikation und Tabellen stehen unter der Lizenz CC BY-SA DEED 4.0." xr:uid="{C8552773-43C2-4C7D-B6D3-9622D9CC8DF1}"/>
    <hyperlink ref="C25" r:id="rId2" xr:uid="{3C4672B4-5F1B-43FC-AE22-4711F650A63F}"/>
    <hyperlink ref="C25:E25" r:id="rId3" display="http://dx.doi.org/10.4232/1.14582 " xr:uid="{2FB05325-0EFD-46EB-A6E6-B2C9A4BAC273}"/>
  </hyperlinks>
  <pageMargins left="0.7" right="0.7" top="0.78740157499999996" bottom="0.78740157499999996" header="0.3" footer="0.3"/>
  <pageSetup paperSize="9" scale="80" orientation="portrait" r:id="rId4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8FC943-0CCF-421A-9274-C0A984BAF0F0}">
  <sheetPr>
    <pageSetUpPr fitToPage="1"/>
  </sheetPr>
  <dimension ref="A1:E27"/>
  <sheetViews>
    <sheetView view="pageBreakPreview" zoomScaleNormal="100" zoomScaleSheetLayoutView="100" workbookViewId="0">
      <selection sqref="A1:C1"/>
    </sheetView>
  </sheetViews>
  <sheetFormatPr baseColWidth="10" defaultRowHeight="12.75" x14ac:dyDescent="0.2"/>
  <cols>
    <col min="1" max="1" width="18.85546875" style="20" customWidth="1"/>
    <col min="2" max="3" width="28.28515625" style="20" customWidth="1"/>
    <col min="4" max="4" width="9.5703125" style="397" customWidth="1"/>
    <col min="5" max="5" width="25.28515625" style="397" customWidth="1"/>
    <col min="6" max="16384" width="11.42578125" style="20"/>
  </cols>
  <sheetData>
    <row r="1" spans="1:3" ht="39.950000000000003" customHeight="1" thickBot="1" x14ac:dyDescent="0.25">
      <c r="A1" s="785" t="str">
        <f>"Tabelle 27: Digitale Lerninfrastruktur " &amp;Hilfswerte!B1</f>
        <v>Tabelle 27: Digitale Lerninfrastruktur 2024</v>
      </c>
      <c r="B1" s="785"/>
      <c r="C1" s="785"/>
    </row>
    <row r="2" spans="1:3" ht="27.75" customHeight="1" x14ac:dyDescent="0.2">
      <c r="A2" s="801" t="s">
        <v>12</v>
      </c>
      <c r="B2" s="859" t="s">
        <v>314</v>
      </c>
      <c r="C2" s="794"/>
    </row>
    <row r="3" spans="1:3" ht="27.75" customHeight="1" x14ac:dyDescent="0.2">
      <c r="A3" s="803"/>
      <c r="B3" s="633" t="s">
        <v>6</v>
      </c>
      <c r="C3" s="634" t="s">
        <v>446</v>
      </c>
    </row>
    <row r="4" spans="1:3" ht="24.95" customHeight="1" x14ac:dyDescent="0.2">
      <c r="A4" s="76" t="s">
        <v>61</v>
      </c>
      <c r="B4" s="336">
        <v>67</v>
      </c>
      <c r="C4" s="490">
        <v>7531</v>
      </c>
    </row>
    <row r="5" spans="1:3" ht="24.95" customHeight="1" x14ac:dyDescent="0.2">
      <c r="A5" s="251" t="s">
        <v>62</v>
      </c>
      <c r="B5" s="188">
        <v>169</v>
      </c>
      <c r="C5" s="491">
        <v>4170</v>
      </c>
    </row>
    <row r="6" spans="1:3" ht="24.95" customHeight="1" x14ac:dyDescent="0.2">
      <c r="A6" s="251" t="s">
        <v>63</v>
      </c>
      <c r="B6" s="188">
        <v>0</v>
      </c>
      <c r="C6" s="491">
        <v>0</v>
      </c>
    </row>
    <row r="7" spans="1:3" ht="24.95" customHeight="1" x14ac:dyDescent="0.2">
      <c r="A7" s="251" t="s">
        <v>64</v>
      </c>
      <c r="B7" s="188">
        <v>52</v>
      </c>
      <c r="C7" s="491">
        <v>5231</v>
      </c>
    </row>
    <row r="8" spans="1:3" ht="24.95" customHeight="1" x14ac:dyDescent="0.2">
      <c r="A8" s="251" t="s">
        <v>65</v>
      </c>
      <c r="B8" s="188">
        <v>0</v>
      </c>
      <c r="C8" s="491">
        <v>0</v>
      </c>
    </row>
    <row r="9" spans="1:3" ht="24.95" customHeight="1" x14ac:dyDescent="0.2">
      <c r="A9" s="251" t="s">
        <v>66</v>
      </c>
      <c r="B9" s="188">
        <v>3</v>
      </c>
      <c r="C9" s="491">
        <v>189</v>
      </c>
    </row>
    <row r="10" spans="1:3" ht="24.95" customHeight="1" x14ac:dyDescent="0.2">
      <c r="A10" s="251" t="s">
        <v>67</v>
      </c>
      <c r="B10" s="188">
        <v>32</v>
      </c>
      <c r="C10" s="491">
        <v>7297</v>
      </c>
    </row>
    <row r="11" spans="1:3" ht="24.95" customHeight="1" x14ac:dyDescent="0.2">
      <c r="A11" s="251" t="s">
        <v>68</v>
      </c>
      <c r="B11" s="188">
        <v>0</v>
      </c>
      <c r="C11" s="491">
        <v>0</v>
      </c>
    </row>
    <row r="12" spans="1:3" ht="24.95" customHeight="1" x14ac:dyDescent="0.2">
      <c r="A12" s="251" t="s">
        <v>69</v>
      </c>
      <c r="B12" s="188">
        <v>37</v>
      </c>
      <c r="C12" s="491">
        <v>2260</v>
      </c>
    </row>
    <row r="13" spans="1:3" ht="24.95" customHeight="1" x14ac:dyDescent="0.2">
      <c r="A13" s="251" t="s">
        <v>70</v>
      </c>
      <c r="B13" s="188">
        <v>47</v>
      </c>
      <c r="C13" s="491">
        <v>972</v>
      </c>
    </row>
    <row r="14" spans="1:3" ht="24.95" customHeight="1" x14ac:dyDescent="0.2">
      <c r="A14" s="251" t="s">
        <v>71</v>
      </c>
      <c r="B14" s="188">
        <v>93</v>
      </c>
      <c r="C14" s="491">
        <v>9821</v>
      </c>
    </row>
    <row r="15" spans="1:3" ht="24.95" customHeight="1" x14ac:dyDescent="0.2">
      <c r="A15" s="251" t="s">
        <v>72</v>
      </c>
      <c r="B15" s="188">
        <v>3</v>
      </c>
      <c r="C15" s="491">
        <v>8</v>
      </c>
    </row>
    <row r="16" spans="1:3" ht="24.95" customHeight="1" x14ac:dyDescent="0.2">
      <c r="A16" s="251" t="s">
        <v>73</v>
      </c>
      <c r="B16" s="188">
        <v>1</v>
      </c>
      <c r="C16" s="491">
        <v>198</v>
      </c>
    </row>
    <row r="17" spans="1:5" ht="24.95" customHeight="1" x14ac:dyDescent="0.2">
      <c r="A17" s="251" t="s">
        <v>74</v>
      </c>
      <c r="B17" s="188">
        <v>2</v>
      </c>
      <c r="C17" s="491">
        <v>19</v>
      </c>
    </row>
    <row r="18" spans="1:5" ht="24.95" customHeight="1" x14ac:dyDescent="0.2">
      <c r="A18" s="251" t="s">
        <v>75</v>
      </c>
      <c r="B18" s="188">
        <v>12</v>
      </c>
      <c r="C18" s="491">
        <v>1289</v>
      </c>
    </row>
    <row r="19" spans="1:5" ht="24.95" customHeight="1" x14ac:dyDescent="0.2">
      <c r="A19" s="251" t="s">
        <v>76</v>
      </c>
      <c r="B19" s="188">
        <v>0</v>
      </c>
      <c r="C19" s="491">
        <v>0</v>
      </c>
    </row>
    <row r="20" spans="1:5" ht="24.95" customHeight="1" thickBot="1" x14ac:dyDescent="0.25">
      <c r="A20" s="252" t="s">
        <v>85</v>
      </c>
      <c r="B20" s="361">
        <v>518</v>
      </c>
      <c r="C20" s="493">
        <v>38985</v>
      </c>
    </row>
    <row r="21" spans="1:5" s="397" customFormat="1" x14ac:dyDescent="0.2"/>
    <row r="22" spans="1:5" s="526" customFormat="1" ht="18.75" customHeight="1" x14ac:dyDescent="0.2">
      <c r="A22" s="1057" t="str">
        <f>"Anmerkungen. Datengrundlage: Volkshochschul-Statistik "&amp;Hilfswerte!B1&amp;"; Basis: "&amp;Tabelle1!$C$36&amp;" vhs."</f>
        <v>Anmerkungen. Datengrundlage: Volkshochschul-Statistik 2024; Basis: 821 vhs.</v>
      </c>
      <c r="B22" s="1057"/>
      <c r="C22" s="1057"/>
    </row>
    <row r="23" spans="1:5" s="397" customFormat="1" x14ac:dyDescent="0.2"/>
    <row r="24" spans="1:5" s="397" customFormat="1" x14ac:dyDescent="0.2">
      <c r="A24" s="534" t="str">
        <f>Tabelle1!$A$41</f>
        <v>Datengrundlage: Deutsches Institut für Erwachsenenbildung DIE (2025). „Basisdaten Volkshochschul-Statistik (seit 2018)“</v>
      </c>
      <c r="B24" s="536"/>
      <c r="C24" s="536"/>
    </row>
    <row r="25" spans="1:5" s="397" customFormat="1" x14ac:dyDescent="0.2">
      <c r="A25" s="534" t="str">
        <f>Tabelle1!$A$42</f>
        <v xml:space="preserve">(ZA6276; Version 2.0.0) [Data set]. GESIS, Köln. </v>
      </c>
      <c r="B25" s="532"/>
      <c r="C25" s="762" t="s">
        <v>473</v>
      </c>
      <c r="D25" s="762"/>
      <c r="E25" s="762"/>
    </row>
    <row r="26" spans="1:5" s="397" customFormat="1" x14ac:dyDescent="0.2">
      <c r="A26" s="536"/>
      <c r="B26" s="536"/>
      <c r="C26" s="536"/>
    </row>
    <row r="27" spans="1:5" s="397" customFormat="1" x14ac:dyDescent="0.2">
      <c r="A27" s="666" t="str">
        <f>Tabelle1!$A$44</f>
        <v>Die Tabellen stehen unter der Lizenz CC BY-SA DEED 4.0.</v>
      </c>
      <c r="B27" s="536"/>
      <c r="C27" s="536"/>
    </row>
  </sheetData>
  <mergeCells count="5">
    <mergeCell ref="A1:C1"/>
    <mergeCell ref="A2:A3"/>
    <mergeCell ref="B2:C2"/>
    <mergeCell ref="A22:C22"/>
    <mergeCell ref="C25:E25"/>
  </mergeCells>
  <conditionalFormatting sqref="A4:C20">
    <cfRule type="cellIs" dxfId="54" priority="1" stopIfTrue="1" operator="equal">
      <formula>0</formula>
    </cfRule>
  </conditionalFormatting>
  <hyperlinks>
    <hyperlink ref="A27" r:id="rId1" display="Publikation und Tabellen stehen unter der Lizenz CC BY-SA DEED 4.0." xr:uid="{35CD1F9B-BA9F-4036-9950-AE702442E8C7}"/>
    <hyperlink ref="C25" r:id="rId2" xr:uid="{A8D744F6-0ED5-42AD-A695-FF58B078EB65}"/>
    <hyperlink ref="C25:E25" r:id="rId3" display="http://dx.doi.org/10.4232/1.14582 " xr:uid="{FCCFFE91-3651-42D1-9531-793F911C15C1}"/>
  </hyperlinks>
  <pageMargins left="0.7" right="0.7" top="0.78740157499999996" bottom="0.78740157499999996" header="0.3" footer="0.3"/>
  <pageSetup paperSize="9" scale="81" orientation="portrait" r:id="rId4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2514B6-92CE-4848-B92E-837F0307380C}">
  <sheetPr>
    <pageSetUpPr fitToPage="1"/>
  </sheetPr>
  <dimension ref="A1:E38"/>
  <sheetViews>
    <sheetView view="pageBreakPreview" zoomScaleNormal="100" zoomScaleSheetLayoutView="100" workbookViewId="0">
      <selection sqref="A1:C1"/>
    </sheetView>
  </sheetViews>
  <sheetFormatPr baseColWidth="10" defaultRowHeight="12.75" x14ac:dyDescent="0.2"/>
  <cols>
    <col min="1" max="1" width="34" style="20" customWidth="1"/>
    <col min="2" max="3" width="21.140625" style="20" customWidth="1"/>
    <col min="4" max="4" width="9" style="397" customWidth="1"/>
    <col min="5" max="5" width="25.140625" style="397" customWidth="1"/>
    <col min="6" max="16384" width="11.42578125" style="20"/>
  </cols>
  <sheetData>
    <row r="1" spans="1:3" ht="39.950000000000003" customHeight="1" thickBot="1" x14ac:dyDescent="0.25">
      <c r="A1" s="785" t="str">
        <f>"Tabelle 28: Kompetenz- und Potenzialanalysen " &amp;Hilfswerte!B1</f>
        <v>Tabelle 28: Kompetenz- und Potenzialanalysen 2024</v>
      </c>
      <c r="B1" s="785"/>
      <c r="C1" s="785"/>
    </row>
    <row r="2" spans="1:3" ht="27.75" customHeight="1" x14ac:dyDescent="0.2">
      <c r="A2" s="1048" t="s">
        <v>12</v>
      </c>
      <c r="B2" s="859" t="s">
        <v>348</v>
      </c>
      <c r="C2" s="794"/>
    </row>
    <row r="3" spans="1:3" ht="27.75" customHeight="1" x14ac:dyDescent="0.2">
      <c r="A3" s="1050"/>
      <c r="B3" s="1061" t="s">
        <v>313</v>
      </c>
      <c r="C3" s="1062"/>
    </row>
    <row r="4" spans="1:3" ht="24.95" customHeight="1" x14ac:dyDescent="0.2">
      <c r="A4" s="364" t="s">
        <v>61</v>
      </c>
      <c r="B4" s="1063">
        <v>1656</v>
      </c>
      <c r="C4" s="1064"/>
    </row>
    <row r="5" spans="1:3" ht="24.95" customHeight="1" x14ac:dyDescent="0.2">
      <c r="A5" s="365" t="s">
        <v>62</v>
      </c>
      <c r="B5" s="1058">
        <v>9</v>
      </c>
      <c r="C5" s="1059"/>
    </row>
    <row r="6" spans="1:3" ht="24.95" customHeight="1" x14ac:dyDescent="0.2">
      <c r="A6" s="365" t="s">
        <v>63</v>
      </c>
      <c r="B6" s="1058">
        <v>0</v>
      </c>
      <c r="C6" s="1059"/>
    </row>
    <row r="7" spans="1:3" ht="24.95" customHeight="1" x14ac:dyDescent="0.2">
      <c r="A7" s="365" t="s">
        <v>64</v>
      </c>
      <c r="B7" s="1058">
        <v>53</v>
      </c>
      <c r="C7" s="1059"/>
    </row>
    <row r="8" spans="1:3" ht="24.95" customHeight="1" x14ac:dyDescent="0.2">
      <c r="A8" s="365" t="s">
        <v>65</v>
      </c>
      <c r="B8" s="1058">
        <v>0</v>
      </c>
      <c r="C8" s="1059"/>
    </row>
    <row r="9" spans="1:3" ht="24.95" customHeight="1" x14ac:dyDescent="0.2">
      <c r="A9" s="365" t="s">
        <v>66</v>
      </c>
      <c r="B9" s="1058">
        <v>0</v>
      </c>
      <c r="C9" s="1059"/>
    </row>
    <row r="10" spans="1:3" ht="24.95" customHeight="1" x14ac:dyDescent="0.2">
      <c r="A10" s="365" t="s">
        <v>67</v>
      </c>
      <c r="B10" s="1058">
        <v>108</v>
      </c>
      <c r="C10" s="1059"/>
    </row>
    <row r="11" spans="1:3" ht="24.95" customHeight="1" x14ac:dyDescent="0.2">
      <c r="A11" s="365" t="s">
        <v>68</v>
      </c>
      <c r="B11" s="1058">
        <v>25</v>
      </c>
      <c r="C11" s="1059"/>
    </row>
    <row r="12" spans="1:3" ht="24.95" customHeight="1" x14ac:dyDescent="0.2">
      <c r="A12" s="365" t="s">
        <v>69</v>
      </c>
      <c r="B12" s="1058">
        <v>1987</v>
      </c>
      <c r="C12" s="1059"/>
    </row>
    <row r="13" spans="1:3" ht="24.95" customHeight="1" x14ac:dyDescent="0.2">
      <c r="A13" s="365" t="s">
        <v>70</v>
      </c>
      <c r="B13" s="1058">
        <v>1485</v>
      </c>
      <c r="C13" s="1059"/>
    </row>
    <row r="14" spans="1:3" ht="24.95" customHeight="1" x14ac:dyDescent="0.2">
      <c r="A14" s="365" t="s">
        <v>71</v>
      </c>
      <c r="B14" s="1058">
        <v>78</v>
      </c>
      <c r="C14" s="1059"/>
    </row>
    <row r="15" spans="1:3" ht="24.95" customHeight="1" x14ac:dyDescent="0.2">
      <c r="A15" s="365" t="s">
        <v>72</v>
      </c>
      <c r="B15" s="1058">
        <v>0</v>
      </c>
      <c r="C15" s="1059"/>
    </row>
    <row r="16" spans="1:3" ht="24.95" customHeight="1" x14ac:dyDescent="0.2">
      <c r="A16" s="365" t="s">
        <v>73</v>
      </c>
      <c r="B16" s="1058">
        <v>61</v>
      </c>
      <c r="C16" s="1059"/>
    </row>
    <row r="17" spans="1:5" ht="24.95" customHeight="1" x14ac:dyDescent="0.2">
      <c r="A17" s="365" t="s">
        <v>74</v>
      </c>
      <c r="B17" s="1058">
        <v>0</v>
      </c>
      <c r="C17" s="1059"/>
    </row>
    <row r="18" spans="1:5" ht="24.95" customHeight="1" x14ac:dyDescent="0.2">
      <c r="A18" s="365" t="s">
        <v>75</v>
      </c>
      <c r="B18" s="1058">
        <v>322</v>
      </c>
      <c r="C18" s="1059"/>
    </row>
    <row r="19" spans="1:5" ht="24.95" customHeight="1" x14ac:dyDescent="0.2">
      <c r="A19" s="365" t="s">
        <v>76</v>
      </c>
      <c r="B19" s="1065">
        <v>30</v>
      </c>
      <c r="C19" s="1066"/>
    </row>
    <row r="20" spans="1:5" ht="24.95" customHeight="1" thickBot="1" x14ac:dyDescent="0.25">
      <c r="A20" s="366" t="s">
        <v>85</v>
      </c>
      <c r="B20" s="1067">
        <v>5814</v>
      </c>
      <c r="C20" s="1068"/>
    </row>
    <row r="21" spans="1:5" s="397" customFormat="1" x14ac:dyDescent="0.2">
      <c r="A21" s="399"/>
      <c r="B21" s="399"/>
      <c r="C21" s="399"/>
    </row>
    <row r="22" spans="1:5" s="526" customFormat="1" ht="18.75" customHeight="1" x14ac:dyDescent="0.2">
      <c r="A22" s="1060" t="str">
        <f>"Anmerkungen. Datengrundlage: Volkshochschul-Statistik "&amp;Hilfswerte!B1&amp;"; Basis: "&amp;Tabelle1!$C$36&amp;" vhs."</f>
        <v>Anmerkungen. Datengrundlage: Volkshochschul-Statistik 2024; Basis: 821 vhs.</v>
      </c>
      <c r="B22" s="1060"/>
      <c r="C22" s="1060"/>
    </row>
    <row r="23" spans="1:5" s="397" customFormat="1" x14ac:dyDescent="0.2">
      <c r="A23" s="399"/>
      <c r="B23" s="399"/>
      <c r="C23" s="399"/>
    </row>
    <row r="24" spans="1:5" s="397" customFormat="1" x14ac:dyDescent="0.2">
      <c r="A24" s="534" t="str">
        <f>Tabelle1!$A$41</f>
        <v>Datengrundlage: Deutsches Institut für Erwachsenenbildung DIE (2025). „Basisdaten Volkshochschul-Statistik (seit 2018)“</v>
      </c>
      <c r="B24" s="536"/>
      <c r="C24" s="536"/>
    </row>
    <row r="25" spans="1:5" s="397" customFormat="1" x14ac:dyDescent="0.2">
      <c r="A25" s="534" t="str">
        <f>Tabelle1!$A$42</f>
        <v xml:space="preserve">(ZA6276; Version 2.0.0) [Data set]. GESIS, Köln. </v>
      </c>
      <c r="B25" s="532"/>
      <c r="C25" s="762" t="s">
        <v>473</v>
      </c>
      <c r="D25" s="762"/>
      <c r="E25" s="762"/>
    </row>
    <row r="26" spans="1:5" s="397" customFormat="1" x14ac:dyDescent="0.2">
      <c r="A26" s="536"/>
      <c r="B26" s="536"/>
      <c r="C26" s="536"/>
    </row>
    <row r="27" spans="1:5" s="397" customFormat="1" x14ac:dyDescent="0.2">
      <c r="A27" s="666" t="str">
        <f>Tabelle1!$A$44</f>
        <v>Die Tabellen stehen unter der Lizenz CC BY-SA DEED 4.0.</v>
      </c>
      <c r="B27" s="536"/>
      <c r="C27" s="536"/>
    </row>
    <row r="28" spans="1:5" x14ac:dyDescent="0.2">
      <c r="A28" s="22"/>
      <c r="B28" s="22"/>
      <c r="C28" s="22"/>
    </row>
    <row r="29" spans="1:5" x14ac:dyDescent="0.2">
      <c r="A29" s="21"/>
      <c r="B29" s="21"/>
      <c r="C29" s="21"/>
    </row>
    <row r="30" spans="1:5" x14ac:dyDescent="0.2">
      <c r="A30" s="22"/>
      <c r="B30" s="22"/>
      <c r="C30" s="22"/>
    </row>
    <row r="31" spans="1:5" x14ac:dyDescent="0.2">
      <c r="A31" s="21"/>
      <c r="B31" s="21"/>
      <c r="C31" s="21"/>
    </row>
    <row r="32" spans="1:5" x14ac:dyDescent="0.2">
      <c r="A32" s="22"/>
      <c r="B32" s="22"/>
      <c r="C32" s="22"/>
    </row>
    <row r="33" spans="1:3" x14ac:dyDescent="0.2">
      <c r="A33" s="21"/>
      <c r="B33" s="21"/>
      <c r="C33" s="21"/>
    </row>
    <row r="34" spans="1:3" x14ac:dyDescent="0.2">
      <c r="A34" s="22"/>
      <c r="B34" s="22"/>
      <c r="C34" s="22"/>
    </row>
    <row r="35" spans="1:3" x14ac:dyDescent="0.2">
      <c r="A35" s="21"/>
      <c r="B35" s="21"/>
      <c r="C35" s="21"/>
    </row>
    <row r="36" spans="1:3" x14ac:dyDescent="0.2">
      <c r="A36" s="22"/>
      <c r="B36" s="22"/>
      <c r="C36" s="22"/>
    </row>
    <row r="37" spans="1:3" x14ac:dyDescent="0.2">
      <c r="A37" s="21"/>
      <c r="B37" s="21"/>
      <c r="C37" s="21"/>
    </row>
    <row r="38" spans="1:3" x14ac:dyDescent="0.2">
      <c r="A38" s="22"/>
      <c r="B38" s="22"/>
      <c r="C38" s="22"/>
    </row>
  </sheetData>
  <mergeCells count="23">
    <mergeCell ref="C25:E25"/>
    <mergeCell ref="B19:C19"/>
    <mergeCell ref="B20:C20"/>
    <mergeCell ref="B17:C17"/>
    <mergeCell ref="B12:C12"/>
    <mergeCell ref="B13:C13"/>
    <mergeCell ref="B14:C14"/>
    <mergeCell ref="B15:C15"/>
    <mergeCell ref="B16:C16"/>
    <mergeCell ref="A22:C22"/>
    <mergeCell ref="B11:C11"/>
    <mergeCell ref="A1:C1"/>
    <mergeCell ref="A2:A3"/>
    <mergeCell ref="B2:C2"/>
    <mergeCell ref="B3:C3"/>
    <mergeCell ref="B4:C4"/>
    <mergeCell ref="B5:C5"/>
    <mergeCell ref="B6:C6"/>
    <mergeCell ref="B7:C7"/>
    <mergeCell ref="B8:C8"/>
    <mergeCell ref="B9:C9"/>
    <mergeCell ref="B10:C10"/>
    <mergeCell ref="B18:C18"/>
  </mergeCells>
  <conditionalFormatting sqref="A22 A28:C28 A30:C30 A32:C32 A34:C34 A36:C36 A38:C38">
    <cfRule type="cellIs" dxfId="53" priority="3" stopIfTrue="1" operator="equal">
      <formula>1</formula>
    </cfRule>
    <cfRule type="cellIs" dxfId="52" priority="4" stopIfTrue="1" operator="lessThan">
      <formula>0.0005</formula>
    </cfRule>
  </conditionalFormatting>
  <conditionalFormatting sqref="A4:B20">
    <cfRule type="cellIs" dxfId="51" priority="1" stopIfTrue="1" operator="equal">
      <formula>0</formula>
    </cfRule>
  </conditionalFormatting>
  <conditionalFormatting sqref="A21:C21 A23:C23 A29:C29 A31:C31 A33:C33 A35:C35 A37:C37">
    <cfRule type="cellIs" dxfId="50" priority="5" stopIfTrue="1" operator="equal">
      <formula>0</formula>
    </cfRule>
  </conditionalFormatting>
  <hyperlinks>
    <hyperlink ref="A27" r:id="rId1" display="Publikation und Tabellen stehen unter der Lizenz CC BY-SA DEED 4.0." xr:uid="{C80113E9-A37B-4028-9381-799F7C5D74FB}"/>
    <hyperlink ref="C25" r:id="rId2" xr:uid="{9D81929A-AF36-4FE2-B5B0-28745A805D49}"/>
    <hyperlink ref="C25:E25" r:id="rId3" display="http://dx.doi.org/10.4232/1.14582 " xr:uid="{268D513F-17CE-444C-B2DD-829B9AFAB792}"/>
  </hyperlinks>
  <pageMargins left="0.7" right="0.7" top="0.78740157499999996" bottom="0.78740157499999996" header="0.3" footer="0.3"/>
  <pageSetup paperSize="9" scale="80" orientation="portrait" r:id="rId4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EE8E1A-3571-40A5-BE5E-BECE592F29DE}">
  <dimension ref="A1:AL48"/>
  <sheetViews>
    <sheetView view="pageBreakPreview" zoomScaleNormal="100" zoomScaleSheetLayoutView="100" zoomScalePageLayoutView="120" workbookViewId="0">
      <selection sqref="A1:J1"/>
    </sheetView>
  </sheetViews>
  <sheetFormatPr baseColWidth="10" defaultRowHeight="12.75" x14ac:dyDescent="0.2"/>
  <cols>
    <col min="1" max="1" width="15.85546875" style="20" customWidth="1"/>
    <col min="2" max="2" width="9.85546875" style="20" customWidth="1"/>
    <col min="3" max="10" width="10.7109375" style="20" customWidth="1"/>
    <col min="11" max="11" width="10.28515625" style="20" customWidth="1"/>
    <col min="12" max="14" width="10.7109375" style="20" customWidth="1"/>
    <col min="15" max="15" width="10.140625" style="20" customWidth="1"/>
    <col min="16" max="18" width="10.7109375" style="20" customWidth="1"/>
    <col min="19" max="19" width="10.28515625" style="20" customWidth="1"/>
    <col min="20" max="22" width="10.7109375" style="20" customWidth="1"/>
    <col min="23" max="23" width="10.28515625" style="20" customWidth="1"/>
    <col min="24" max="26" width="10.7109375" style="20" customWidth="1"/>
    <col min="27" max="27" width="10.28515625" style="20" customWidth="1"/>
    <col min="28" max="30" width="10.7109375" style="20" customWidth="1"/>
    <col min="31" max="31" width="10.42578125" style="20" customWidth="1"/>
    <col min="32" max="33" width="10.7109375" style="20" customWidth="1"/>
    <col min="34" max="34" width="10.7109375" style="27" customWidth="1"/>
    <col min="35" max="36" width="11.42578125" style="20"/>
    <col min="37" max="37" width="10.42578125" style="20" customWidth="1"/>
    <col min="38" max="38" width="5.140625" style="397" customWidth="1"/>
    <col min="39" max="16384" width="11.42578125" style="20"/>
  </cols>
  <sheetData>
    <row r="1" spans="1:38" s="537" customFormat="1" ht="57.95" customHeight="1" thickBot="1" x14ac:dyDescent="0.25">
      <c r="A1" s="817" t="str">
        <f>"Tabelle 29: Struktur der Gesamtunterrichtsstunden nach Art der Veranstaltung, Ländern und Programmbereichen " &amp;Hilfswerte!$B$1</f>
        <v>Tabelle 29: Struktur der Gesamtunterrichtsstunden nach Art der Veranstaltung, Ländern und Programmbereichen 2024</v>
      </c>
      <c r="B1" s="817"/>
      <c r="C1" s="817"/>
      <c r="D1" s="817"/>
      <c r="E1" s="817"/>
      <c r="F1" s="817"/>
      <c r="G1" s="817"/>
      <c r="H1" s="817"/>
      <c r="I1" s="817"/>
      <c r="J1" s="817"/>
      <c r="K1" s="817" t="str">
        <f>"noch Tabelle 29: Struktur der Gesamtunterrichtsstunden nach Art der Veranstaltung, Ländern und Programmbereichen " &amp;Hilfswerte!$B$1</f>
        <v>noch Tabelle 29: Struktur der Gesamtunterrichtsstunden nach Art der Veranstaltung, Ländern und Programmbereichen 2024</v>
      </c>
      <c r="L1" s="817"/>
      <c r="M1" s="817"/>
      <c r="N1" s="817"/>
      <c r="O1" s="817"/>
      <c r="P1" s="817"/>
      <c r="Q1" s="817"/>
      <c r="R1" s="817"/>
      <c r="S1" s="817"/>
      <c r="T1" s="817" t="str">
        <f>"noch Tabelle 29: Struktur der Gesamtunterrichtsstunden nach Art der Veranstaltung, Ländern und Programmbereichen " &amp;Hilfswerte!$B$1</f>
        <v>noch Tabelle 29: Struktur der Gesamtunterrichtsstunden nach Art der Veranstaltung, Ländern und Programmbereichen 2024</v>
      </c>
      <c r="U1" s="817"/>
      <c r="V1" s="817"/>
      <c r="W1" s="817"/>
      <c r="X1" s="817"/>
      <c r="Y1" s="817"/>
      <c r="Z1" s="817"/>
      <c r="AA1" s="817"/>
      <c r="AB1" s="817"/>
      <c r="AC1" s="1071" t="str">
        <f>"noch Tabelle 29: Struktur der Gesamtunterrichtsstunden nach Art der Veranstaltung, Ländern und Programmbereichen " &amp;Hilfswerte!$B$1</f>
        <v>noch Tabelle 29: Struktur der Gesamtunterrichtsstunden nach Art der Veranstaltung, Ländern und Programmbereichen 2024</v>
      </c>
      <c r="AD1" s="1071"/>
      <c r="AE1" s="1071"/>
      <c r="AF1" s="1071"/>
      <c r="AG1" s="1071"/>
      <c r="AH1" s="1071"/>
      <c r="AI1" s="1071"/>
      <c r="AJ1" s="1071"/>
      <c r="AK1" s="1071"/>
      <c r="AL1" s="1071"/>
    </row>
    <row r="2" spans="1:38" s="19" customFormat="1" ht="14.25" customHeight="1" x14ac:dyDescent="0.2">
      <c r="A2" s="801" t="s">
        <v>12</v>
      </c>
      <c r="B2" s="795" t="s">
        <v>447</v>
      </c>
      <c r="C2" s="796"/>
      <c r="D2" s="796"/>
      <c r="E2" s="796"/>
      <c r="F2" s="865"/>
      <c r="G2" s="859" t="s">
        <v>448</v>
      </c>
      <c r="H2" s="793"/>
      <c r="I2" s="793"/>
      <c r="J2" s="793"/>
      <c r="K2" s="801" t="s">
        <v>12</v>
      </c>
      <c r="L2" s="859" t="s">
        <v>448</v>
      </c>
      <c r="M2" s="793"/>
      <c r="N2" s="793"/>
      <c r="O2" s="793"/>
      <c r="P2" s="793"/>
      <c r="Q2" s="793"/>
      <c r="R2" s="793"/>
      <c r="S2" s="794"/>
      <c r="T2" s="801" t="s">
        <v>12</v>
      </c>
      <c r="U2" s="859" t="s">
        <v>448</v>
      </c>
      <c r="V2" s="793"/>
      <c r="W2" s="793"/>
      <c r="X2" s="793"/>
      <c r="Y2" s="793"/>
      <c r="Z2" s="793"/>
      <c r="AA2" s="793"/>
      <c r="AB2" s="794"/>
      <c r="AC2" s="801" t="s">
        <v>12</v>
      </c>
      <c r="AD2" s="859" t="s">
        <v>448</v>
      </c>
      <c r="AE2" s="793"/>
      <c r="AF2" s="793"/>
      <c r="AG2" s="793"/>
      <c r="AH2" s="793"/>
      <c r="AI2" s="793"/>
      <c r="AJ2" s="793"/>
      <c r="AK2" s="794"/>
      <c r="AL2" s="537"/>
    </row>
    <row r="3" spans="1:38" s="40" customFormat="1" ht="36.75" customHeight="1" x14ac:dyDescent="0.2">
      <c r="A3" s="802"/>
      <c r="B3" s="797"/>
      <c r="C3" s="798"/>
      <c r="D3" s="798"/>
      <c r="E3" s="798"/>
      <c r="F3" s="1053"/>
      <c r="G3" s="789" t="s">
        <v>89</v>
      </c>
      <c r="H3" s="867"/>
      <c r="I3" s="867"/>
      <c r="J3" s="867"/>
      <c r="K3" s="802"/>
      <c r="L3" s="789" t="s">
        <v>113</v>
      </c>
      <c r="M3" s="867"/>
      <c r="N3" s="867"/>
      <c r="O3" s="804"/>
      <c r="P3" s="789" t="s">
        <v>19</v>
      </c>
      <c r="Q3" s="867"/>
      <c r="R3" s="867"/>
      <c r="S3" s="1069"/>
      <c r="T3" s="802"/>
      <c r="U3" s="789" t="s">
        <v>20</v>
      </c>
      <c r="V3" s="867"/>
      <c r="W3" s="867"/>
      <c r="X3" s="804"/>
      <c r="Y3" s="789" t="s">
        <v>349</v>
      </c>
      <c r="Z3" s="867"/>
      <c r="AA3" s="867"/>
      <c r="AB3" s="1069"/>
      <c r="AC3" s="802"/>
      <c r="AD3" s="789" t="s">
        <v>38</v>
      </c>
      <c r="AE3" s="867"/>
      <c r="AF3" s="867"/>
      <c r="AG3" s="804"/>
      <c r="AH3" s="789" t="s">
        <v>39</v>
      </c>
      <c r="AI3" s="867"/>
      <c r="AJ3" s="867"/>
      <c r="AK3" s="1069"/>
      <c r="AL3" s="549"/>
    </row>
    <row r="4" spans="1:38" s="40" customFormat="1" ht="14.25" customHeight="1" x14ac:dyDescent="0.2">
      <c r="A4" s="802"/>
      <c r="B4" s="561" t="s">
        <v>9</v>
      </c>
      <c r="C4" s="864" t="s">
        <v>13</v>
      </c>
      <c r="D4" s="790"/>
      <c r="E4" s="790"/>
      <c r="F4" s="791"/>
      <c r="G4" s="640" t="s">
        <v>9</v>
      </c>
      <c r="H4" s="864" t="s">
        <v>13</v>
      </c>
      <c r="I4" s="790"/>
      <c r="J4" s="790"/>
      <c r="K4" s="802"/>
      <c r="L4" s="640" t="s">
        <v>9</v>
      </c>
      <c r="M4" s="864" t="s">
        <v>13</v>
      </c>
      <c r="N4" s="790"/>
      <c r="O4" s="791"/>
      <c r="P4" s="562" t="s">
        <v>9</v>
      </c>
      <c r="Q4" s="864" t="s">
        <v>13</v>
      </c>
      <c r="R4" s="790"/>
      <c r="S4" s="792"/>
      <c r="T4" s="802"/>
      <c r="U4" s="640" t="s">
        <v>9</v>
      </c>
      <c r="V4" s="864" t="s">
        <v>13</v>
      </c>
      <c r="W4" s="790"/>
      <c r="X4" s="804"/>
      <c r="Y4" s="562" t="s">
        <v>9</v>
      </c>
      <c r="Z4" s="864" t="s">
        <v>13</v>
      </c>
      <c r="AA4" s="790"/>
      <c r="AB4" s="792"/>
      <c r="AC4" s="802"/>
      <c r="AD4" s="561" t="s">
        <v>9</v>
      </c>
      <c r="AE4" s="864" t="s">
        <v>13</v>
      </c>
      <c r="AF4" s="790"/>
      <c r="AG4" s="791"/>
      <c r="AH4" s="562" t="s">
        <v>9</v>
      </c>
      <c r="AI4" s="864" t="s">
        <v>13</v>
      </c>
      <c r="AJ4" s="790"/>
      <c r="AK4" s="792"/>
      <c r="AL4" s="549"/>
    </row>
    <row r="5" spans="1:38" ht="71.25" customHeight="1" x14ac:dyDescent="0.2">
      <c r="A5" s="803"/>
      <c r="B5" s="585" t="s">
        <v>9</v>
      </c>
      <c r="C5" s="568" t="s">
        <v>16</v>
      </c>
      <c r="D5" s="568" t="s">
        <v>475</v>
      </c>
      <c r="E5" s="566" t="s">
        <v>372</v>
      </c>
      <c r="F5" s="566" t="s">
        <v>345</v>
      </c>
      <c r="G5" s="585" t="s">
        <v>9</v>
      </c>
      <c r="H5" s="578" t="s">
        <v>16</v>
      </c>
      <c r="I5" s="578" t="s">
        <v>475</v>
      </c>
      <c r="J5" s="578" t="s">
        <v>372</v>
      </c>
      <c r="K5" s="803"/>
      <c r="L5" s="585" t="s">
        <v>9</v>
      </c>
      <c r="M5" s="578" t="s">
        <v>16</v>
      </c>
      <c r="N5" s="568" t="s">
        <v>475</v>
      </c>
      <c r="O5" s="571" t="s">
        <v>372</v>
      </c>
      <c r="P5" s="641" t="s">
        <v>9</v>
      </c>
      <c r="Q5" s="578" t="s">
        <v>16</v>
      </c>
      <c r="R5" s="578" t="s">
        <v>476</v>
      </c>
      <c r="S5" s="596" t="s">
        <v>372</v>
      </c>
      <c r="T5" s="803"/>
      <c r="U5" s="585" t="s">
        <v>9</v>
      </c>
      <c r="V5" s="578" t="s">
        <v>16</v>
      </c>
      <c r="W5" s="568" t="s">
        <v>475</v>
      </c>
      <c r="X5" s="566" t="s">
        <v>372</v>
      </c>
      <c r="Y5" s="642" t="s">
        <v>9</v>
      </c>
      <c r="Z5" s="578" t="s">
        <v>16</v>
      </c>
      <c r="AA5" s="578" t="s">
        <v>477</v>
      </c>
      <c r="AB5" s="596" t="s">
        <v>372</v>
      </c>
      <c r="AC5" s="803"/>
      <c r="AD5" s="581" t="s">
        <v>9</v>
      </c>
      <c r="AE5" s="578" t="s">
        <v>16</v>
      </c>
      <c r="AF5" s="568" t="s">
        <v>478</v>
      </c>
      <c r="AG5" s="571" t="s">
        <v>372</v>
      </c>
      <c r="AH5" s="641"/>
      <c r="AI5" s="578" t="s">
        <v>16</v>
      </c>
      <c r="AJ5" s="568" t="s">
        <v>475</v>
      </c>
      <c r="AK5" s="596" t="s">
        <v>372</v>
      </c>
    </row>
    <row r="6" spans="1:38" s="21" customFormat="1" x14ac:dyDescent="0.2">
      <c r="A6" s="844" t="s">
        <v>61</v>
      </c>
      <c r="B6" s="205">
        <v>2723737</v>
      </c>
      <c r="C6" s="184">
        <v>2677187</v>
      </c>
      <c r="D6" s="179">
        <v>32166</v>
      </c>
      <c r="E6" s="179">
        <v>11216</v>
      </c>
      <c r="F6" s="179">
        <v>3168</v>
      </c>
      <c r="G6" s="205">
        <v>98842</v>
      </c>
      <c r="H6" s="188">
        <v>76327</v>
      </c>
      <c r="I6" s="179">
        <v>14416</v>
      </c>
      <c r="J6" s="179">
        <v>8099</v>
      </c>
      <c r="K6" s="844" t="s">
        <v>61</v>
      </c>
      <c r="L6" s="205">
        <v>240866</v>
      </c>
      <c r="M6" s="188">
        <v>230341</v>
      </c>
      <c r="N6" s="179">
        <v>7802</v>
      </c>
      <c r="O6" s="189">
        <v>2723</v>
      </c>
      <c r="P6" s="179">
        <v>512143</v>
      </c>
      <c r="Q6" s="188">
        <v>506348</v>
      </c>
      <c r="R6" s="179">
        <v>5482</v>
      </c>
      <c r="S6" s="222">
        <v>313</v>
      </c>
      <c r="T6" s="844" t="s">
        <v>61</v>
      </c>
      <c r="U6" s="205">
        <v>1583936</v>
      </c>
      <c r="V6" s="188">
        <v>1582836</v>
      </c>
      <c r="W6" s="179">
        <v>1049</v>
      </c>
      <c r="X6" s="189">
        <v>51</v>
      </c>
      <c r="Y6" s="179">
        <v>113913</v>
      </c>
      <c r="Z6" s="188">
        <v>111193</v>
      </c>
      <c r="AA6" s="179">
        <v>2708</v>
      </c>
      <c r="AB6" s="222">
        <v>12</v>
      </c>
      <c r="AC6" s="844" t="s">
        <v>61</v>
      </c>
      <c r="AD6" s="188">
        <v>145768</v>
      </c>
      <c r="AE6" s="188">
        <v>145617</v>
      </c>
      <c r="AF6" s="179">
        <v>133</v>
      </c>
      <c r="AG6" s="189">
        <v>18</v>
      </c>
      <c r="AH6" s="179">
        <v>25101</v>
      </c>
      <c r="AI6" s="188">
        <v>24525</v>
      </c>
      <c r="AJ6" s="179">
        <v>576</v>
      </c>
      <c r="AK6" s="222">
        <v>0</v>
      </c>
      <c r="AL6" s="399"/>
    </row>
    <row r="7" spans="1:38" s="21" customFormat="1" x14ac:dyDescent="0.2">
      <c r="A7" s="782"/>
      <c r="B7" s="371">
        <v>1</v>
      </c>
      <c r="C7" s="196">
        <v>0.98290999999999995</v>
      </c>
      <c r="D7" s="129">
        <v>1.1809999999999999E-2</v>
      </c>
      <c r="E7" s="129">
        <v>4.1200000000000004E-3</v>
      </c>
      <c r="F7" s="129">
        <v>1.16E-3</v>
      </c>
      <c r="G7" s="371">
        <v>1</v>
      </c>
      <c r="H7" s="196">
        <v>0.77220999999999995</v>
      </c>
      <c r="I7" s="129">
        <v>0.14585000000000001</v>
      </c>
      <c r="J7" s="129">
        <v>8.1939999999999999E-2</v>
      </c>
      <c r="K7" s="782"/>
      <c r="L7" s="371">
        <v>1</v>
      </c>
      <c r="M7" s="143">
        <v>0.95630000000000004</v>
      </c>
      <c r="N7" s="144">
        <v>3.2390000000000002E-2</v>
      </c>
      <c r="O7" s="145">
        <v>1.1310000000000001E-2</v>
      </c>
      <c r="P7" s="355">
        <v>1</v>
      </c>
      <c r="Q7" s="143">
        <v>0.98868</v>
      </c>
      <c r="R7" s="144">
        <v>1.0699999999999999E-2</v>
      </c>
      <c r="S7" s="146">
        <v>6.0999999999999997E-4</v>
      </c>
      <c r="T7" s="782"/>
      <c r="U7" s="371">
        <v>1</v>
      </c>
      <c r="V7" s="143">
        <v>0.99931000000000003</v>
      </c>
      <c r="W7" s="144">
        <v>6.6E-4</v>
      </c>
      <c r="X7" s="145">
        <v>3.0000000000000001E-5</v>
      </c>
      <c r="Y7" s="355">
        <v>1</v>
      </c>
      <c r="Z7" s="143">
        <v>0.97611999999999999</v>
      </c>
      <c r="AA7" s="144">
        <v>2.3769999999999999E-2</v>
      </c>
      <c r="AB7" s="146">
        <v>1.1E-4</v>
      </c>
      <c r="AC7" s="782"/>
      <c r="AD7" s="338">
        <v>1</v>
      </c>
      <c r="AE7" s="143">
        <v>0.99895999999999996</v>
      </c>
      <c r="AF7" s="144">
        <v>9.1E-4</v>
      </c>
      <c r="AG7" s="145">
        <v>1.2E-4</v>
      </c>
      <c r="AH7" s="355">
        <v>1</v>
      </c>
      <c r="AI7" s="143">
        <v>0.97704999999999997</v>
      </c>
      <c r="AJ7" s="144">
        <v>2.2950000000000002E-2</v>
      </c>
      <c r="AK7" s="146" t="s">
        <v>482</v>
      </c>
      <c r="AL7" s="399"/>
    </row>
    <row r="8" spans="1:38" s="21" customFormat="1" ht="12.75" customHeight="1" x14ac:dyDescent="0.2">
      <c r="A8" s="782" t="s">
        <v>62</v>
      </c>
      <c r="B8" s="205">
        <v>2633216</v>
      </c>
      <c r="C8" s="184">
        <v>2546474</v>
      </c>
      <c r="D8" s="179">
        <v>66742</v>
      </c>
      <c r="E8" s="179">
        <v>5460</v>
      </c>
      <c r="F8" s="179">
        <v>14540</v>
      </c>
      <c r="G8" s="205">
        <v>112492</v>
      </c>
      <c r="H8" s="188">
        <v>75908</v>
      </c>
      <c r="I8" s="179">
        <v>32832</v>
      </c>
      <c r="J8" s="179">
        <v>3752</v>
      </c>
      <c r="K8" s="782" t="s">
        <v>62</v>
      </c>
      <c r="L8" s="205">
        <v>305764</v>
      </c>
      <c r="M8" s="184">
        <v>288332</v>
      </c>
      <c r="N8" s="197">
        <v>15826</v>
      </c>
      <c r="O8" s="185">
        <v>1606</v>
      </c>
      <c r="P8" s="197">
        <v>643980</v>
      </c>
      <c r="Q8" s="184">
        <v>631944</v>
      </c>
      <c r="R8" s="197">
        <v>11988</v>
      </c>
      <c r="S8" s="242">
        <v>48</v>
      </c>
      <c r="T8" s="782" t="s">
        <v>62</v>
      </c>
      <c r="U8" s="188">
        <v>1329826</v>
      </c>
      <c r="V8" s="184">
        <v>1327712</v>
      </c>
      <c r="W8" s="197">
        <v>2082</v>
      </c>
      <c r="X8" s="185">
        <v>32</v>
      </c>
      <c r="Y8" s="197">
        <v>99938</v>
      </c>
      <c r="Z8" s="184">
        <v>96522</v>
      </c>
      <c r="AA8" s="197">
        <v>3412</v>
      </c>
      <c r="AB8" s="242">
        <v>4</v>
      </c>
      <c r="AC8" s="782" t="s">
        <v>62</v>
      </c>
      <c r="AD8" s="188">
        <v>67098</v>
      </c>
      <c r="AE8" s="184">
        <v>67024</v>
      </c>
      <c r="AF8" s="197">
        <v>74</v>
      </c>
      <c r="AG8" s="185">
        <v>0</v>
      </c>
      <c r="AH8" s="197">
        <v>59578</v>
      </c>
      <c r="AI8" s="184">
        <v>59032</v>
      </c>
      <c r="AJ8" s="197">
        <v>528</v>
      </c>
      <c r="AK8" s="242">
        <v>18</v>
      </c>
      <c r="AL8" s="399"/>
    </row>
    <row r="9" spans="1:38" s="21" customFormat="1" ht="12.75" customHeight="1" x14ac:dyDescent="0.2">
      <c r="A9" s="782"/>
      <c r="B9" s="371">
        <v>1</v>
      </c>
      <c r="C9" s="196">
        <v>0.96706000000000003</v>
      </c>
      <c r="D9" s="129">
        <v>2.5350000000000001E-2</v>
      </c>
      <c r="E9" s="129">
        <v>2.0699999999999998E-3</v>
      </c>
      <c r="F9" s="129">
        <v>5.5199999999999997E-3</v>
      </c>
      <c r="G9" s="371">
        <v>1</v>
      </c>
      <c r="H9" s="196">
        <v>0.67479</v>
      </c>
      <c r="I9" s="129">
        <v>0.29186000000000001</v>
      </c>
      <c r="J9" s="129">
        <v>3.3349999999999998E-2</v>
      </c>
      <c r="K9" s="782"/>
      <c r="L9" s="371">
        <v>1</v>
      </c>
      <c r="M9" s="196">
        <v>0.94298999999999999</v>
      </c>
      <c r="N9" s="129">
        <v>5.176E-2</v>
      </c>
      <c r="O9" s="187">
        <v>5.2500000000000003E-3</v>
      </c>
      <c r="P9" s="339">
        <v>1</v>
      </c>
      <c r="Q9" s="196">
        <v>0.98131000000000002</v>
      </c>
      <c r="R9" s="129">
        <v>1.8620000000000001E-2</v>
      </c>
      <c r="S9" s="225">
        <v>6.9999999999999994E-5</v>
      </c>
      <c r="T9" s="782"/>
      <c r="U9" s="338">
        <v>1</v>
      </c>
      <c r="V9" s="196">
        <v>0.99841000000000002</v>
      </c>
      <c r="W9" s="129">
        <v>1.57E-3</v>
      </c>
      <c r="X9" s="187">
        <v>2.0000000000000002E-5</v>
      </c>
      <c r="Y9" s="339">
        <v>1</v>
      </c>
      <c r="Z9" s="196">
        <v>0.96582000000000001</v>
      </c>
      <c r="AA9" s="129">
        <v>3.4139999999999997E-2</v>
      </c>
      <c r="AB9" s="225">
        <v>4.0000000000000003E-5</v>
      </c>
      <c r="AC9" s="782"/>
      <c r="AD9" s="144">
        <v>1</v>
      </c>
      <c r="AE9" s="196">
        <v>0.99890000000000001</v>
      </c>
      <c r="AF9" s="129">
        <v>1.1000000000000001E-3</v>
      </c>
      <c r="AG9" s="187" t="s">
        <v>482</v>
      </c>
      <c r="AH9" s="339">
        <v>1</v>
      </c>
      <c r="AI9" s="196">
        <v>0.99084000000000005</v>
      </c>
      <c r="AJ9" s="129">
        <v>8.8599999999999998E-3</v>
      </c>
      <c r="AK9" s="225">
        <v>2.9999999999999997E-4</v>
      </c>
      <c r="AL9" s="399"/>
    </row>
    <row r="10" spans="1:38" s="21" customFormat="1" ht="12.75" customHeight="1" x14ac:dyDescent="0.2">
      <c r="A10" s="782" t="s">
        <v>63</v>
      </c>
      <c r="B10" s="205">
        <v>918305</v>
      </c>
      <c r="C10" s="184">
        <v>913702</v>
      </c>
      <c r="D10" s="179">
        <v>2296</v>
      </c>
      <c r="E10" s="179">
        <v>1496</v>
      </c>
      <c r="F10" s="179">
        <v>811</v>
      </c>
      <c r="G10" s="205">
        <v>16903</v>
      </c>
      <c r="H10" s="188">
        <v>14972</v>
      </c>
      <c r="I10" s="179">
        <v>904</v>
      </c>
      <c r="J10" s="179">
        <v>1027</v>
      </c>
      <c r="K10" s="782" t="s">
        <v>63</v>
      </c>
      <c r="L10" s="205">
        <v>93283</v>
      </c>
      <c r="M10" s="184">
        <v>92842</v>
      </c>
      <c r="N10" s="197">
        <v>201</v>
      </c>
      <c r="O10" s="185">
        <v>240</v>
      </c>
      <c r="P10" s="197">
        <v>76959</v>
      </c>
      <c r="Q10" s="184">
        <v>76412</v>
      </c>
      <c r="R10" s="197">
        <v>369</v>
      </c>
      <c r="S10" s="242">
        <v>178</v>
      </c>
      <c r="T10" s="782" t="s">
        <v>63</v>
      </c>
      <c r="U10" s="205">
        <v>653209</v>
      </c>
      <c r="V10" s="184">
        <v>652720</v>
      </c>
      <c r="W10" s="197">
        <v>438</v>
      </c>
      <c r="X10" s="185">
        <v>51</v>
      </c>
      <c r="Y10" s="197">
        <v>42877</v>
      </c>
      <c r="Z10" s="184">
        <v>42639</v>
      </c>
      <c r="AA10" s="197">
        <v>238</v>
      </c>
      <c r="AB10" s="242">
        <v>0</v>
      </c>
      <c r="AC10" s="782" t="s">
        <v>63</v>
      </c>
      <c r="AD10" s="188">
        <v>14840</v>
      </c>
      <c r="AE10" s="184">
        <v>14840</v>
      </c>
      <c r="AF10" s="197">
        <v>0</v>
      </c>
      <c r="AG10" s="185">
        <v>0</v>
      </c>
      <c r="AH10" s="197">
        <v>19423</v>
      </c>
      <c r="AI10" s="184">
        <v>19277</v>
      </c>
      <c r="AJ10" s="197">
        <v>146</v>
      </c>
      <c r="AK10" s="242">
        <v>0</v>
      </c>
      <c r="AL10" s="399"/>
    </row>
    <row r="11" spans="1:38" s="21" customFormat="1" ht="12.75" customHeight="1" x14ac:dyDescent="0.2">
      <c r="A11" s="782"/>
      <c r="B11" s="371">
        <v>1</v>
      </c>
      <c r="C11" s="196">
        <v>0.99499000000000004</v>
      </c>
      <c r="D11" s="129">
        <v>2.5000000000000001E-3</v>
      </c>
      <c r="E11" s="129">
        <v>1.6299999999999999E-3</v>
      </c>
      <c r="F11" s="129">
        <v>8.8000000000000003E-4</v>
      </c>
      <c r="G11" s="371">
        <v>1</v>
      </c>
      <c r="H11" s="196">
        <v>0.88575999999999999</v>
      </c>
      <c r="I11" s="129">
        <v>5.348E-2</v>
      </c>
      <c r="J11" s="129">
        <v>6.0760000000000002E-2</v>
      </c>
      <c r="K11" s="782"/>
      <c r="L11" s="371">
        <v>1</v>
      </c>
      <c r="M11" s="196">
        <v>0.99526999999999999</v>
      </c>
      <c r="N11" s="129">
        <v>2.15E-3</v>
      </c>
      <c r="O11" s="187">
        <v>2.5699999999999998E-3</v>
      </c>
      <c r="P11" s="339">
        <v>1</v>
      </c>
      <c r="Q11" s="196">
        <v>0.99289000000000005</v>
      </c>
      <c r="R11" s="129">
        <v>4.79E-3</v>
      </c>
      <c r="S11" s="225">
        <v>2.31E-3</v>
      </c>
      <c r="T11" s="782"/>
      <c r="U11" s="371">
        <v>1</v>
      </c>
      <c r="V11" s="196">
        <v>0.99924999999999997</v>
      </c>
      <c r="W11" s="129">
        <v>6.7000000000000002E-4</v>
      </c>
      <c r="X11" s="187">
        <v>8.0000000000000007E-5</v>
      </c>
      <c r="Y11" s="339">
        <v>1</v>
      </c>
      <c r="Z11" s="196">
        <v>0.99444999999999995</v>
      </c>
      <c r="AA11" s="129">
        <v>5.5500000000000002E-3</v>
      </c>
      <c r="AB11" s="225" t="s">
        <v>482</v>
      </c>
      <c r="AC11" s="782"/>
      <c r="AD11" s="338">
        <v>1</v>
      </c>
      <c r="AE11" s="196">
        <v>1</v>
      </c>
      <c r="AF11" s="129" t="s">
        <v>482</v>
      </c>
      <c r="AG11" s="187" t="s">
        <v>482</v>
      </c>
      <c r="AH11" s="339">
        <v>1</v>
      </c>
      <c r="AI11" s="196">
        <v>0.99248000000000003</v>
      </c>
      <c r="AJ11" s="129">
        <v>7.5199999999999998E-3</v>
      </c>
      <c r="AK11" s="225" t="s">
        <v>482</v>
      </c>
      <c r="AL11" s="399"/>
    </row>
    <row r="12" spans="1:38" s="21" customFormat="1" ht="12.75" customHeight="1" x14ac:dyDescent="0.2">
      <c r="A12" s="782" t="s">
        <v>64</v>
      </c>
      <c r="B12" s="205">
        <v>219073</v>
      </c>
      <c r="C12" s="184">
        <v>214089</v>
      </c>
      <c r="D12" s="179">
        <v>4560</v>
      </c>
      <c r="E12" s="179">
        <v>325</v>
      </c>
      <c r="F12" s="179">
        <v>99</v>
      </c>
      <c r="G12" s="205">
        <v>5853</v>
      </c>
      <c r="H12" s="188">
        <v>3892</v>
      </c>
      <c r="I12" s="179">
        <v>1679</v>
      </c>
      <c r="J12" s="179">
        <v>282</v>
      </c>
      <c r="K12" s="782" t="s">
        <v>64</v>
      </c>
      <c r="L12" s="205">
        <v>25586</v>
      </c>
      <c r="M12" s="184">
        <v>24874</v>
      </c>
      <c r="N12" s="197">
        <v>712</v>
      </c>
      <c r="O12" s="185">
        <v>0</v>
      </c>
      <c r="P12" s="197">
        <v>33618</v>
      </c>
      <c r="Q12" s="184">
        <v>33125</v>
      </c>
      <c r="R12" s="197">
        <v>493</v>
      </c>
      <c r="S12" s="242">
        <v>0</v>
      </c>
      <c r="T12" s="782" t="s">
        <v>64</v>
      </c>
      <c r="U12" s="205">
        <v>117345</v>
      </c>
      <c r="V12" s="184">
        <v>117141</v>
      </c>
      <c r="W12" s="197">
        <v>204</v>
      </c>
      <c r="X12" s="185">
        <v>0</v>
      </c>
      <c r="Y12" s="197">
        <v>10475</v>
      </c>
      <c r="Z12" s="184">
        <v>10353</v>
      </c>
      <c r="AA12" s="197">
        <v>122</v>
      </c>
      <c r="AB12" s="242">
        <v>0</v>
      </c>
      <c r="AC12" s="782" t="s">
        <v>64</v>
      </c>
      <c r="AD12" s="188">
        <v>14225</v>
      </c>
      <c r="AE12" s="184">
        <v>14222</v>
      </c>
      <c r="AF12" s="197">
        <v>3</v>
      </c>
      <c r="AG12" s="185">
        <v>0</v>
      </c>
      <c r="AH12" s="197">
        <v>11872</v>
      </c>
      <c r="AI12" s="184">
        <v>10482</v>
      </c>
      <c r="AJ12" s="197">
        <v>1347</v>
      </c>
      <c r="AK12" s="242">
        <v>43</v>
      </c>
      <c r="AL12" s="399"/>
    </row>
    <row r="13" spans="1:38" s="21" customFormat="1" ht="12.75" customHeight="1" x14ac:dyDescent="0.2">
      <c r="A13" s="782"/>
      <c r="B13" s="371">
        <v>1</v>
      </c>
      <c r="C13" s="196">
        <v>0.97724999999999995</v>
      </c>
      <c r="D13" s="129">
        <v>2.0809999999999999E-2</v>
      </c>
      <c r="E13" s="129">
        <v>1.48E-3</v>
      </c>
      <c r="F13" s="129">
        <v>4.4999999999999999E-4</v>
      </c>
      <c r="G13" s="371">
        <v>1</v>
      </c>
      <c r="H13" s="196">
        <v>0.66496</v>
      </c>
      <c r="I13" s="129">
        <v>0.28686</v>
      </c>
      <c r="J13" s="129">
        <v>4.8180000000000001E-2</v>
      </c>
      <c r="K13" s="782"/>
      <c r="L13" s="371">
        <v>1</v>
      </c>
      <c r="M13" s="196">
        <v>0.97216999999999998</v>
      </c>
      <c r="N13" s="129">
        <v>2.7830000000000001E-2</v>
      </c>
      <c r="O13" s="187" t="s">
        <v>482</v>
      </c>
      <c r="P13" s="339">
        <v>1</v>
      </c>
      <c r="Q13" s="196">
        <v>0.98533999999999999</v>
      </c>
      <c r="R13" s="129">
        <v>1.4659999999999999E-2</v>
      </c>
      <c r="S13" s="225" t="s">
        <v>482</v>
      </c>
      <c r="T13" s="782"/>
      <c r="U13" s="371">
        <v>1</v>
      </c>
      <c r="V13" s="196">
        <v>0.99826000000000004</v>
      </c>
      <c r="W13" s="129">
        <v>1.74E-3</v>
      </c>
      <c r="X13" s="187" t="s">
        <v>482</v>
      </c>
      <c r="Y13" s="339">
        <v>1</v>
      </c>
      <c r="Z13" s="196">
        <v>0.98834999999999995</v>
      </c>
      <c r="AA13" s="129">
        <v>1.1650000000000001E-2</v>
      </c>
      <c r="AB13" s="225" t="s">
        <v>482</v>
      </c>
      <c r="AC13" s="782"/>
      <c r="AD13" s="338">
        <v>1</v>
      </c>
      <c r="AE13" s="196">
        <v>0.99978999999999996</v>
      </c>
      <c r="AF13" s="129">
        <v>2.1000000000000001E-4</v>
      </c>
      <c r="AG13" s="187" t="s">
        <v>482</v>
      </c>
      <c r="AH13" s="339">
        <v>1</v>
      </c>
      <c r="AI13" s="196">
        <v>0.88292000000000004</v>
      </c>
      <c r="AJ13" s="129">
        <v>0.11346000000000001</v>
      </c>
      <c r="AK13" s="225">
        <v>3.62E-3</v>
      </c>
      <c r="AL13" s="399"/>
    </row>
    <row r="14" spans="1:38" s="21" customFormat="1" ht="12.75" customHeight="1" x14ac:dyDescent="0.2">
      <c r="A14" s="782" t="s">
        <v>65</v>
      </c>
      <c r="B14" s="205">
        <v>167187</v>
      </c>
      <c r="C14" s="184">
        <v>165754</v>
      </c>
      <c r="D14" s="179">
        <v>1324</v>
      </c>
      <c r="E14" s="179">
        <v>109</v>
      </c>
      <c r="F14" s="179">
        <v>0</v>
      </c>
      <c r="G14" s="205">
        <v>9888</v>
      </c>
      <c r="H14" s="188">
        <v>9108</v>
      </c>
      <c r="I14" s="179">
        <v>690</v>
      </c>
      <c r="J14" s="179">
        <v>90</v>
      </c>
      <c r="K14" s="782" t="s">
        <v>65</v>
      </c>
      <c r="L14" s="205">
        <v>13810</v>
      </c>
      <c r="M14" s="184">
        <v>13673</v>
      </c>
      <c r="N14" s="197">
        <v>121</v>
      </c>
      <c r="O14" s="185">
        <v>16</v>
      </c>
      <c r="P14" s="197">
        <v>11915</v>
      </c>
      <c r="Q14" s="184">
        <v>11830</v>
      </c>
      <c r="R14" s="197">
        <v>82</v>
      </c>
      <c r="S14" s="242">
        <v>3</v>
      </c>
      <c r="T14" s="782" t="s">
        <v>65</v>
      </c>
      <c r="U14" s="205">
        <v>105297</v>
      </c>
      <c r="V14" s="184">
        <v>105057</v>
      </c>
      <c r="W14" s="197">
        <v>240</v>
      </c>
      <c r="X14" s="185">
        <v>0</v>
      </c>
      <c r="Y14" s="197">
        <v>6357</v>
      </c>
      <c r="Z14" s="184">
        <v>6185</v>
      </c>
      <c r="AA14" s="197">
        <v>172</v>
      </c>
      <c r="AB14" s="242">
        <v>0</v>
      </c>
      <c r="AC14" s="782" t="s">
        <v>65</v>
      </c>
      <c r="AD14" s="188">
        <v>1938</v>
      </c>
      <c r="AE14" s="184">
        <v>1922</v>
      </c>
      <c r="AF14" s="197">
        <v>16</v>
      </c>
      <c r="AG14" s="185">
        <v>0</v>
      </c>
      <c r="AH14" s="197">
        <v>17982</v>
      </c>
      <c r="AI14" s="184">
        <v>17979</v>
      </c>
      <c r="AJ14" s="197">
        <v>3</v>
      </c>
      <c r="AK14" s="242">
        <v>0</v>
      </c>
      <c r="AL14" s="399"/>
    </row>
    <row r="15" spans="1:38" s="21" customFormat="1" ht="12.75" customHeight="1" x14ac:dyDescent="0.2">
      <c r="A15" s="782"/>
      <c r="B15" s="371">
        <v>1</v>
      </c>
      <c r="C15" s="196">
        <v>0.99143000000000003</v>
      </c>
      <c r="D15" s="129">
        <v>7.92E-3</v>
      </c>
      <c r="E15" s="129">
        <v>6.4999999999999997E-4</v>
      </c>
      <c r="F15" s="129" t="s">
        <v>482</v>
      </c>
      <c r="G15" s="371">
        <v>1</v>
      </c>
      <c r="H15" s="196">
        <v>0.92112000000000005</v>
      </c>
      <c r="I15" s="129">
        <v>6.9779999999999995E-2</v>
      </c>
      <c r="J15" s="129">
        <v>9.1000000000000004E-3</v>
      </c>
      <c r="K15" s="782"/>
      <c r="L15" s="371">
        <v>1</v>
      </c>
      <c r="M15" s="196">
        <v>0.99007999999999996</v>
      </c>
      <c r="N15" s="129">
        <v>8.7600000000000004E-3</v>
      </c>
      <c r="O15" s="187">
        <v>1.16E-3</v>
      </c>
      <c r="P15" s="339">
        <v>1</v>
      </c>
      <c r="Q15" s="196">
        <v>0.99287000000000003</v>
      </c>
      <c r="R15" s="129">
        <v>6.8799999999999998E-3</v>
      </c>
      <c r="S15" s="225">
        <v>2.5000000000000001E-4</v>
      </c>
      <c r="T15" s="782"/>
      <c r="U15" s="371">
        <v>1</v>
      </c>
      <c r="V15" s="196">
        <v>0.99772000000000005</v>
      </c>
      <c r="W15" s="129">
        <v>2.2799999999999999E-3</v>
      </c>
      <c r="X15" s="187" t="s">
        <v>482</v>
      </c>
      <c r="Y15" s="339">
        <v>1</v>
      </c>
      <c r="Z15" s="196">
        <v>0.97294000000000003</v>
      </c>
      <c r="AA15" s="129">
        <v>2.7060000000000001E-2</v>
      </c>
      <c r="AB15" s="225" t="s">
        <v>482</v>
      </c>
      <c r="AC15" s="782"/>
      <c r="AD15" s="338">
        <v>1</v>
      </c>
      <c r="AE15" s="196">
        <v>0.99173999999999995</v>
      </c>
      <c r="AF15" s="129">
        <v>8.26E-3</v>
      </c>
      <c r="AG15" s="187" t="s">
        <v>482</v>
      </c>
      <c r="AH15" s="339">
        <v>1</v>
      </c>
      <c r="AI15" s="196">
        <v>0.99983</v>
      </c>
      <c r="AJ15" s="129">
        <v>1.7000000000000001E-4</v>
      </c>
      <c r="AK15" s="225" t="s">
        <v>482</v>
      </c>
      <c r="AL15" s="399"/>
    </row>
    <row r="16" spans="1:38" s="21" customFormat="1" ht="12.75" customHeight="1" x14ac:dyDescent="0.2">
      <c r="A16" s="782" t="s">
        <v>66</v>
      </c>
      <c r="B16" s="205">
        <v>230727</v>
      </c>
      <c r="C16" s="184">
        <v>229535</v>
      </c>
      <c r="D16" s="179">
        <v>93</v>
      </c>
      <c r="E16" s="179">
        <v>0</v>
      </c>
      <c r="F16" s="179">
        <v>1099</v>
      </c>
      <c r="G16" s="205">
        <v>6561</v>
      </c>
      <c r="H16" s="188">
        <v>6510</v>
      </c>
      <c r="I16" s="179">
        <v>51</v>
      </c>
      <c r="J16" s="179">
        <v>0</v>
      </c>
      <c r="K16" s="782" t="s">
        <v>66</v>
      </c>
      <c r="L16" s="205">
        <v>47490</v>
      </c>
      <c r="M16" s="184">
        <v>47472</v>
      </c>
      <c r="N16" s="197">
        <v>18</v>
      </c>
      <c r="O16" s="185">
        <v>0</v>
      </c>
      <c r="P16" s="197">
        <v>19068</v>
      </c>
      <c r="Q16" s="184">
        <v>19066</v>
      </c>
      <c r="R16" s="197">
        <v>2</v>
      </c>
      <c r="S16" s="242">
        <v>0</v>
      </c>
      <c r="T16" s="782" t="s">
        <v>66</v>
      </c>
      <c r="U16" s="205">
        <v>128253</v>
      </c>
      <c r="V16" s="184">
        <v>128253</v>
      </c>
      <c r="W16" s="197">
        <v>0</v>
      </c>
      <c r="X16" s="185">
        <v>0</v>
      </c>
      <c r="Y16" s="197">
        <v>13644</v>
      </c>
      <c r="Z16" s="184">
        <v>13622</v>
      </c>
      <c r="AA16" s="197">
        <v>22</v>
      </c>
      <c r="AB16" s="242">
        <v>0</v>
      </c>
      <c r="AC16" s="782" t="s">
        <v>66</v>
      </c>
      <c r="AD16" s="188">
        <v>0</v>
      </c>
      <c r="AE16" s="184">
        <v>0</v>
      </c>
      <c r="AF16" s="197">
        <v>0</v>
      </c>
      <c r="AG16" s="185">
        <v>0</v>
      </c>
      <c r="AH16" s="197">
        <v>14612</v>
      </c>
      <c r="AI16" s="184">
        <v>14612</v>
      </c>
      <c r="AJ16" s="197">
        <v>0</v>
      </c>
      <c r="AK16" s="242">
        <v>0</v>
      </c>
      <c r="AL16" s="399"/>
    </row>
    <row r="17" spans="1:38" s="21" customFormat="1" ht="12.75" customHeight="1" x14ac:dyDescent="0.2">
      <c r="A17" s="782"/>
      <c r="B17" s="371">
        <v>1</v>
      </c>
      <c r="C17" s="196">
        <v>0.99482999999999999</v>
      </c>
      <c r="D17" s="129">
        <v>4.0000000000000002E-4</v>
      </c>
      <c r="E17" s="129" t="s">
        <v>482</v>
      </c>
      <c r="F17" s="129">
        <v>4.7600000000000003E-3</v>
      </c>
      <c r="G17" s="371">
        <v>1</v>
      </c>
      <c r="H17" s="196">
        <v>0.99222999999999995</v>
      </c>
      <c r="I17" s="129">
        <v>7.77E-3</v>
      </c>
      <c r="J17" s="129" t="s">
        <v>482</v>
      </c>
      <c r="K17" s="782"/>
      <c r="L17" s="371">
        <v>1</v>
      </c>
      <c r="M17" s="196">
        <v>0.99961999999999995</v>
      </c>
      <c r="N17" s="129">
        <v>3.8000000000000002E-4</v>
      </c>
      <c r="O17" s="187" t="s">
        <v>482</v>
      </c>
      <c r="P17" s="339">
        <v>1</v>
      </c>
      <c r="Q17" s="196">
        <v>0.99990000000000001</v>
      </c>
      <c r="R17" s="129">
        <v>1E-4</v>
      </c>
      <c r="S17" s="225" t="s">
        <v>482</v>
      </c>
      <c r="T17" s="782"/>
      <c r="U17" s="371">
        <v>1</v>
      </c>
      <c r="V17" s="196">
        <v>1</v>
      </c>
      <c r="W17" s="129" t="s">
        <v>482</v>
      </c>
      <c r="X17" s="187" t="s">
        <v>482</v>
      </c>
      <c r="Y17" s="339">
        <v>1</v>
      </c>
      <c r="Z17" s="196">
        <v>0.99839</v>
      </c>
      <c r="AA17" s="129">
        <v>1.6100000000000001E-3</v>
      </c>
      <c r="AB17" s="225" t="s">
        <v>482</v>
      </c>
      <c r="AC17" s="782"/>
      <c r="AD17" s="338" t="s">
        <v>482</v>
      </c>
      <c r="AE17" s="196" t="s">
        <v>482</v>
      </c>
      <c r="AF17" s="129" t="s">
        <v>482</v>
      </c>
      <c r="AG17" s="187" t="s">
        <v>482</v>
      </c>
      <c r="AH17" s="339">
        <v>1</v>
      </c>
      <c r="AI17" s="196">
        <v>1</v>
      </c>
      <c r="AJ17" s="129" t="s">
        <v>482</v>
      </c>
      <c r="AK17" s="225" t="s">
        <v>482</v>
      </c>
      <c r="AL17" s="399"/>
    </row>
    <row r="18" spans="1:38" s="21" customFormat="1" ht="12.75" customHeight="1" x14ac:dyDescent="0.2">
      <c r="A18" s="782" t="s">
        <v>67</v>
      </c>
      <c r="B18" s="205">
        <v>1111530</v>
      </c>
      <c r="C18" s="184">
        <v>1098350</v>
      </c>
      <c r="D18" s="179">
        <v>8532</v>
      </c>
      <c r="E18" s="179">
        <v>3812</v>
      </c>
      <c r="F18" s="179">
        <v>836</v>
      </c>
      <c r="G18" s="205">
        <v>34367</v>
      </c>
      <c r="H18" s="188">
        <v>27462</v>
      </c>
      <c r="I18" s="179">
        <v>4179</v>
      </c>
      <c r="J18" s="179">
        <v>2726</v>
      </c>
      <c r="K18" s="782" t="s">
        <v>67</v>
      </c>
      <c r="L18" s="205">
        <v>93861</v>
      </c>
      <c r="M18" s="184">
        <v>91928</v>
      </c>
      <c r="N18" s="197">
        <v>1431</v>
      </c>
      <c r="O18" s="185">
        <v>502</v>
      </c>
      <c r="P18" s="197">
        <v>149516</v>
      </c>
      <c r="Q18" s="184">
        <v>147677</v>
      </c>
      <c r="R18" s="197">
        <v>1373</v>
      </c>
      <c r="S18" s="242">
        <v>466</v>
      </c>
      <c r="T18" s="782" t="s">
        <v>67</v>
      </c>
      <c r="U18" s="205">
        <v>743158</v>
      </c>
      <c r="V18" s="184">
        <v>742540</v>
      </c>
      <c r="W18" s="197">
        <v>523</v>
      </c>
      <c r="X18" s="185">
        <v>95</v>
      </c>
      <c r="Y18" s="197">
        <v>52977</v>
      </c>
      <c r="Z18" s="184">
        <v>51955</v>
      </c>
      <c r="AA18" s="197">
        <v>1001</v>
      </c>
      <c r="AB18" s="242">
        <v>21</v>
      </c>
      <c r="AC18" s="782" t="s">
        <v>67</v>
      </c>
      <c r="AD18" s="188">
        <v>9448</v>
      </c>
      <c r="AE18" s="184">
        <v>9441</v>
      </c>
      <c r="AF18" s="197">
        <v>5</v>
      </c>
      <c r="AG18" s="185">
        <v>2</v>
      </c>
      <c r="AH18" s="197">
        <v>27367</v>
      </c>
      <c r="AI18" s="184">
        <v>27347</v>
      </c>
      <c r="AJ18" s="197">
        <v>20</v>
      </c>
      <c r="AK18" s="242">
        <v>0</v>
      </c>
      <c r="AL18" s="399"/>
    </row>
    <row r="19" spans="1:38" s="21" customFormat="1" ht="12.75" customHeight="1" x14ac:dyDescent="0.2">
      <c r="A19" s="782"/>
      <c r="B19" s="371">
        <v>1</v>
      </c>
      <c r="C19" s="196">
        <v>0.98814000000000002</v>
      </c>
      <c r="D19" s="129">
        <v>7.6800000000000002E-3</v>
      </c>
      <c r="E19" s="129">
        <v>3.4299999999999999E-3</v>
      </c>
      <c r="F19" s="129">
        <v>7.5000000000000002E-4</v>
      </c>
      <c r="G19" s="371">
        <v>1</v>
      </c>
      <c r="H19" s="196">
        <v>0.79908000000000001</v>
      </c>
      <c r="I19" s="129">
        <v>0.1216</v>
      </c>
      <c r="J19" s="129">
        <v>7.9320000000000002E-2</v>
      </c>
      <c r="K19" s="782"/>
      <c r="L19" s="371">
        <v>1</v>
      </c>
      <c r="M19" s="196">
        <v>0.97941</v>
      </c>
      <c r="N19" s="129">
        <v>1.525E-2</v>
      </c>
      <c r="O19" s="187">
        <v>5.3499999999999997E-3</v>
      </c>
      <c r="P19" s="339">
        <v>1</v>
      </c>
      <c r="Q19" s="196">
        <v>0.98770000000000002</v>
      </c>
      <c r="R19" s="129">
        <v>9.1800000000000007E-3</v>
      </c>
      <c r="S19" s="225">
        <v>3.1199999999999999E-3</v>
      </c>
      <c r="T19" s="782"/>
      <c r="U19" s="371">
        <v>1</v>
      </c>
      <c r="V19" s="196">
        <v>0.99917</v>
      </c>
      <c r="W19" s="129">
        <v>6.9999999999999999E-4</v>
      </c>
      <c r="X19" s="187">
        <v>1.2999999999999999E-4</v>
      </c>
      <c r="Y19" s="339">
        <v>1</v>
      </c>
      <c r="Z19" s="196">
        <v>0.98070999999999997</v>
      </c>
      <c r="AA19" s="129">
        <v>1.8890000000000001E-2</v>
      </c>
      <c r="AB19" s="225">
        <v>4.0000000000000002E-4</v>
      </c>
      <c r="AC19" s="782"/>
      <c r="AD19" s="338">
        <v>1</v>
      </c>
      <c r="AE19" s="196">
        <v>0.99926000000000004</v>
      </c>
      <c r="AF19" s="129">
        <v>5.2999999999999998E-4</v>
      </c>
      <c r="AG19" s="187">
        <v>2.1000000000000001E-4</v>
      </c>
      <c r="AH19" s="339">
        <v>1</v>
      </c>
      <c r="AI19" s="196">
        <v>0.99926999999999999</v>
      </c>
      <c r="AJ19" s="129">
        <v>7.2999999999999996E-4</v>
      </c>
      <c r="AK19" s="225" t="s">
        <v>482</v>
      </c>
      <c r="AL19" s="399"/>
    </row>
    <row r="20" spans="1:38" s="21" customFormat="1" ht="12.75" customHeight="1" x14ac:dyDescent="0.2">
      <c r="A20" s="782" t="s">
        <v>68</v>
      </c>
      <c r="B20" s="205">
        <v>133615</v>
      </c>
      <c r="C20" s="184">
        <v>132029</v>
      </c>
      <c r="D20" s="179">
        <v>1537</v>
      </c>
      <c r="E20" s="179">
        <v>8</v>
      </c>
      <c r="F20" s="179">
        <v>41</v>
      </c>
      <c r="G20" s="205">
        <v>4827</v>
      </c>
      <c r="H20" s="188">
        <v>3757</v>
      </c>
      <c r="I20" s="179">
        <v>1070</v>
      </c>
      <c r="J20" s="179">
        <v>0</v>
      </c>
      <c r="K20" s="782" t="s">
        <v>68</v>
      </c>
      <c r="L20" s="205">
        <v>12629</v>
      </c>
      <c r="M20" s="184">
        <v>12442</v>
      </c>
      <c r="N20" s="197">
        <v>179</v>
      </c>
      <c r="O20" s="185">
        <v>8</v>
      </c>
      <c r="P20" s="197">
        <v>17145</v>
      </c>
      <c r="Q20" s="184">
        <v>17042</v>
      </c>
      <c r="R20" s="197">
        <v>103</v>
      </c>
      <c r="S20" s="242">
        <v>0</v>
      </c>
      <c r="T20" s="782" t="s">
        <v>68</v>
      </c>
      <c r="U20" s="205">
        <v>66242</v>
      </c>
      <c r="V20" s="184">
        <v>66234</v>
      </c>
      <c r="W20" s="197">
        <v>8</v>
      </c>
      <c r="X20" s="185">
        <v>0</v>
      </c>
      <c r="Y20" s="197">
        <v>3871</v>
      </c>
      <c r="Z20" s="184">
        <v>3706</v>
      </c>
      <c r="AA20" s="197">
        <v>165</v>
      </c>
      <c r="AB20" s="242">
        <v>0</v>
      </c>
      <c r="AC20" s="782" t="s">
        <v>68</v>
      </c>
      <c r="AD20" s="188">
        <v>25298</v>
      </c>
      <c r="AE20" s="184">
        <v>25293</v>
      </c>
      <c r="AF20" s="197">
        <v>5</v>
      </c>
      <c r="AG20" s="185">
        <v>0</v>
      </c>
      <c r="AH20" s="197">
        <v>3562</v>
      </c>
      <c r="AI20" s="184">
        <v>3555</v>
      </c>
      <c r="AJ20" s="197">
        <v>7</v>
      </c>
      <c r="AK20" s="242">
        <v>0</v>
      </c>
      <c r="AL20" s="399"/>
    </row>
    <row r="21" spans="1:38" s="21" customFormat="1" ht="12.75" customHeight="1" x14ac:dyDescent="0.2">
      <c r="A21" s="782"/>
      <c r="B21" s="371">
        <v>1</v>
      </c>
      <c r="C21" s="196">
        <v>0.98812999999999995</v>
      </c>
      <c r="D21" s="129">
        <v>1.15E-2</v>
      </c>
      <c r="E21" s="129">
        <v>6.0000000000000002E-5</v>
      </c>
      <c r="F21" s="129">
        <v>3.1E-4</v>
      </c>
      <c r="G21" s="371">
        <v>1</v>
      </c>
      <c r="H21" s="196">
        <v>0.77832999999999997</v>
      </c>
      <c r="I21" s="129">
        <v>0.22167000000000001</v>
      </c>
      <c r="J21" s="129" t="s">
        <v>482</v>
      </c>
      <c r="K21" s="782"/>
      <c r="L21" s="371">
        <v>1</v>
      </c>
      <c r="M21" s="196">
        <v>0.98519000000000001</v>
      </c>
      <c r="N21" s="129">
        <v>1.417E-2</v>
      </c>
      <c r="O21" s="187">
        <v>6.3000000000000003E-4</v>
      </c>
      <c r="P21" s="339">
        <v>1</v>
      </c>
      <c r="Q21" s="196">
        <v>0.99399000000000004</v>
      </c>
      <c r="R21" s="129">
        <v>6.0099999999999997E-3</v>
      </c>
      <c r="S21" s="225" t="s">
        <v>482</v>
      </c>
      <c r="T21" s="782"/>
      <c r="U21" s="371">
        <v>1</v>
      </c>
      <c r="V21" s="196">
        <v>0.99987999999999999</v>
      </c>
      <c r="W21" s="129">
        <v>1.2E-4</v>
      </c>
      <c r="X21" s="187" t="s">
        <v>482</v>
      </c>
      <c r="Y21" s="339">
        <v>1</v>
      </c>
      <c r="Z21" s="196">
        <v>0.95738000000000001</v>
      </c>
      <c r="AA21" s="129">
        <v>4.2619999999999998E-2</v>
      </c>
      <c r="AB21" s="225" t="s">
        <v>482</v>
      </c>
      <c r="AC21" s="782"/>
      <c r="AD21" s="338">
        <v>1</v>
      </c>
      <c r="AE21" s="196">
        <v>0.99980000000000002</v>
      </c>
      <c r="AF21" s="129">
        <v>2.0000000000000001E-4</v>
      </c>
      <c r="AG21" s="187" t="s">
        <v>482</v>
      </c>
      <c r="AH21" s="339">
        <v>1</v>
      </c>
      <c r="AI21" s="196">
        <v>0.99802999999999997</v>
      </c>
      <c r="AJ21" s="129">
        <v>1.97E-3</v>
      </c>
      <c r="AK21" s="225" t="s">
        <v>482</v>
      </c>
      <c r="AL21" s="399"/>
    </row>
    <row r="22" spans="1:38" s="21" customFormat="1" ht="12.75" customHeight="1" x14ac:dyDescent="0.2">
      <c r="A22" s="782" t="s">
        <v>69</v>
      </c>
      <c r="B22" s="205">
        <v>1805607</v>
      </c>
      <c r="C22" s="184">
        <v>1794103</v>
      </c>
      <c r="D22" s="179">
        <v>9284</v>
      </c>
      <c r="E22" s="179">
        <v>1258</v>
      </c>
      <c r="F22" s="179">
        <v>962</v>
      </c>
      <c r="G22" s="205">
        <v>93296</v>
      </c>
      <c r="H22" s="188">
        <v>87986</v>
      </c>
      <c r="I22" s="179">
        <v>4597</v>
      </c>
      <c r="J22" s="179">
        <v>713</v>
      </c>
      <c r="K22" s="782" t="s">
        <v>69</v>
      </c>
      <c r="L22" s="205">
        <v>90406</v>
      </c>
      <c r="M22" s="184">
        <v>88560</v>
      </c>
      <c r="N22" s="197">
        <v>1454</v>
      </c>
      <c r="O22" s="185">
        <v>392</v>
      </c>
      <c r="P22" s="197">
        <v>173558</v>
      </c>
      <c r="Q22" s="184">
        <v>171723</v>
      </c>
      <c r="R22" s="197">
        <v>1699</v>
      </c>
      <c r="S22" s="242">
        <v>136</v>
      </c>
      <c r="T22" s="782" t="s">
        <v>69</v>
      </c>
      <c r="U22" s="205">
        <v>1081687</v>
      </c>
      <c r="V22" s="184">
        <v>1081352</v>
      </c>
      <c r="W22" s="197">
        <v>333</v>
      </c>
      <c r="X22" s="185">
        <v>2</v>
      </c>
      <c r="Y22" s="197">
        <v>147597</v>
      </c>
      <c r="Z22" s="184">
        <v>146630</v>
      </c>
      <c r="AA22" s="197">
        <v>967</v>
      </c>
      <c r="AB22" s="242">
        <v>0</v>
      </c>
      <c r="AC22" s="782" t="s">
        <v>69</v>
      </c>
      <c r="AD22" s="188">
        <v>113264</v>
      </c>
      <c r="AE22" s="184">
        <v>113243</v>
      </c>
      <c r="AF22" s="197">
        <v>21</v>
      </c>
      <c r="AG22" s="185">
        <v>0</v>
      </c>
      <c r="AH22" s="197">
        <v>104837</v>
      </c>
      <c r="AI22" s="184">
        <v>104609</v>
      </c>
      <c r="AJ22" s="197">
        <v>213</v>
      </c>
      <c r="AK22" s="242">
        <v>15</v>
      </c>
      <c r="AL22" s="399"/>
    </row>
    <row r="23" spans="1:38" s="21" customFormat="1" ht="12.75" customHeight="1" x14ac:dyDescent="0.2">
      <c r="A23" s="782"/>
      <c r="B23" s="371">
        <v>1</v>
      </c>
      <c r="C23" s="196">
        <v>0.99363000000000001</v>
      </c>
      <c r="D23" s="129">
        <v>5.1399999999999996E-3</v>
      </c>
      <c r="E23" s="129">
        <v>6.9999999999999999E-4</v>
      </c>
      <c r="F23" s="129">
        <v>5.2999999999999998E-4</v>
      </c>
      <c r="G23" s="371">
        <v>1</v>
      </c>
      <c r="H23" s="196">
        <v>0.94308000000000003</v>
      </c>
      <c r="I23" s="129">
        <v>4.9270000000000001E-2</v>
      </c>
      <c r="J23" s="129">
        <v>7.6400000000000001E-3</v>
      </c>
      <c r="K23" s="782"/>
      <c r="L23" s="371">
        <v>1</v>
      </c>
      <c r="M23" s="196">
        <v>0.97958000000000001</v>
      </c>
      <c r="N23" s="129">
        <v>1.6080000000000001E-2</v>
      </c>
      <c r="O23" s="187">
        <v>4.3400000000000001E-3</v>
      </c>
      <c r="P23" s="339">
        <v>1</v>
      </c>
      <c r="Q23" s="196">
        <v>0.98943000000000003</v>
      </c>
      <c r="R23" s="129">
        <v>9.7900000000000001E-3</v>
      </c>
      <c r="S23" s="225">
        <v>7.7999999999999999E-4</v>
      </c>
      <c r="T23" s="782"/>
      <c r="U23" s="371">
        <v>1</v>
      </c>
      <c r="V23" s="196">
        <v>0.99968999999999997</v>
      </c>
      <c r="W23" s="129">
        <v>3.1E-4</v>
      </c>
      <c r="X23" s="187">
        <v>0</v>
      </c>
      <c r="Y23" s="339">
        <v>1</v>
      </c>
      <c r="Z23" s="196">
        <v>0.99345000000000006</v>
      </c>
      <c r="AA23" s="129">
        <v>6.5500000000000003E-3</v>
      </c>
      <c r="AB23" s="225" t="s">
        <v>482</v>
      </c>
      <c r="AC23" s="782"/>
      <c r="AD23" s="338">
        <v>1</v>
      </c>
      <c r="AE23" s="196">
        <v>0.99980999999999998</v>
      </c>
      <c r="AF23" s="129">
        <v>1.9000000000000001E-4</v>
      </c>
      <c r="AG23" s="187" t="s">
        <v>482</v>
      </c>
      <c r="AH23" s="339">
        <v>1</v>
      </c>
      <c r="AI23" s="196">
        <v>0.99782999999999999</v>
      </c>
      <c r="AJ23" s="129">
        <v>2.0300000000000001E-3</v>
      </c>
      <c r="AK23" s="225">
        <v>1.3999999999999999E-4</v>
      </c>
      <c r="AL23" s="399"/>
    </row>
    <row r="24" spans="1:38" s="21" customFormat="1" ht="12.75" customHeight="1" x14ac:dyDescent="0.2">
      <c r="A24" s="782" t="s">
        <v>70</v>
      </c>
      <c r="B24" s="205">
        <v>2703567</v>
      </c>
      <c r="C24" s="184">
        <v>2652147</v>
      </c>
      <c r="D24" s="179">
        <v>40473</v>
      </c>
      <c r="E24" s="179">
        <v>8450</v>
      </c>
      <c r="F24" s="179">
        <v>2497</v>
      </c>
      <c r="G24" s="205">
        <v>84705</v>
      </c>
      <c r="H24" s="188">
        <v>58436</v>
      </c>
      <c r="I24" s="179">
        <v>21669</v>
      </c>
      <c r="J24" s="179">
        <v>4600</v>
      </c>
      <c r="K24" s="782" t="s">
        <v>70</v>
      </c>
      <c r="L24" s="205">
        <v>193578</v>
      </c>
      <c r="M24" s="184">
        <v>185113</v>
      </c>
      <c r="N24" s="197">
        <v>6249</v>
      </c>
      <c r="O24" s="185">
        <v>2216</v>
      </c>
      <c r="P24" s="197">
        <v>306833</v>
      </c>
      <c r="Q24" s="184">
        <v>298809</v>
      </c>
      <c r="R24" s="197">
        <v>6509</v>
      </c>
      <c r="S24" s="242">
        <v>1515</v>
      </c>
      <c r="T24" s="782" t="s">
        <v>70</v>
      </c>
      <c r="U24" s="205">
        <v>1746220</v>
      </c>
      <c r="V24" s="184">
        <v>1744284</v>
      </c>
      <c r="W24" s="197">
        <v>1848</v>
      </c>
      <c r="X24" s="185">
        <v>88</v>
      </c>
      <c r="Y24" s="197">
        <v>137201</v>
      </c>
      <c r="Z24" s="184">
        <v>133318</v>
      </c>
      <c r="AA24" s="197">
        <v>3875</v>
      </c>
      <c r="AB24" s="242">
        <v>8</v>
      </c>
      <c r="AC24" s="782" t="s">
        <v>70</v>
      </c>
      <c r="AD24" s="188">
        <v>194861</v>
      </c>
      <c r="AE24" s="184">
        <v>194769</v>
      </c>
      <c r="AF24" s="197">
        <v>84</v>
      </c>
      <c r="AG24" s="185">
        <v>8</v>
      </c>
      <c r="AH24" s="197">
        <v>37672</v>
      </c>
      <c r="AI24" s="184">
        <v>37418</v>
      </c>
      <c r="AJ24" s="197">
        <v>239</v>
      </c>
      <c r="AK24" s="242">
        <v>15</v>
      </c>
      <c r="AL24" s="399"/>
    </row>
    <row r="25" spans="1:38" s="21" customFormat="1" ht="12.75" customHeight="1" x14ac:dyDescent="0.2">
      <c r="A25" s="782"/>
      <c r="B25" s="371">
        <v>1</v>
      </c>
      <c r="C25" s="196">
        <v>0.98097999999999996</v>
      </c>
      <c r="D25" s="129">
        <v>1.4970000000000001E-2</v>
      </c>
      <c r="E25" s="129">
        <v>3.13E-3</v>
      </c>
      <c r="F25" s="129">
        <v>9.2000000000000003E-4</v>
      </c>
      <c r="G25" s="371">
        <v>1</v>
      </c>
      <c r="H25" s="196">
        <v>0.68988000000000005</v>
      </c>
      <c r="I25" s="129">
        <v>0.25581999999999999</v>
      </c>
      <c r="J25" s="129">
        <v>5.4309999999999997E-2</v>
      </c>
      <c r="K25" s="782"/>
      <c r="L25" s="371">
        <v>1</v>
      </c>
      <c r="M25" s="196">
        <v>0.95626999999999995</v>
      </c>
      <c r="N25" s="129">
        <v>3.2280000000000003E-2</v>
      </c>
      <c r="O25" s="187">
        <v>1.145E-2</v>
      </c>
      <c r="P25" s="339">
        <v>1</v>
      </c>
      <c r="Q25" s="196">
        <v>0.97384999999999999</v>
      </c>
      <c r="R25" s="129">
        <v>2.121E-2</v>
      </c>
      <c r="S25" s="225">
        <v>4.9399999999999999E-3</v>
      </c>
      <c r="T25" s="782"/>
      <c r="U25" s="371">
        <v>1</v>
      </c>
      <c r="V25" s="196">
        <v>0.99888999999999994</v>
      </c>
      <c r="W25" s="129">
        <v>1.06E-3</v>
      </c>
      <c r="X25" s="187">
        <v>5.0000000000000002E-5</v>
      </c>
      <c r="Y25" s="339">
        <v>1</v>
      </c>
      <c r="Z25" s="196">
        <v>0.97170000000000001</v>
      </c>
      <c r="AA25" s="129">
        <v>2.8240000000000001E-2</v>
      </c>
      <c r="AB25" s="225">
        <v>6.0000000000000002E-5</v>
      </c>
      <c r="AC25" s="782"/>
      <c r="AD25" s="338">
        <v>1</v>
      </c>
      <c r="AE25" s="196">
        <v>0.99953000000000003</v>
      </c>
      <c r="AF25" s="129">
        <v>4.2999999999999999E-4</v>
      </c>
      <c r="AG25" s="187">
        <v>4.0000000000000003E-5</v>
      </c>
      <c r="AH25" s="339">
        <v>1</v>
      </c>
      <c r="AI25" s="196">
        <v>0.99326000000000003</v>
      </c>
      <c r="AJ25" s="129">
        <v>6.3400000000000001E-3</v>
      </c>
      <c r="AK25" s="225">
        <v>4.0000000000000002E-4</v>
      </c>
      <c r="AL25" s="399"/>
    </row>
    <row r="26" spans="1:38" s="21" customFormat="1" ht="12.75" customHeight="1" x14ac:dyDescent="0.2">
      <c r="A26" s="782" t="s">
        <v>71</v>
      </c>
      <c r="B26" s="205">
        <v>712153</v>
      </c>
      <c r="C26" s="184">
        <v>703134</v>
      </c>
      <c r="D26" s="179">
        <v>7397</v>
      </c>
      <c r="E26" s="179">
        <v>1164</v>
      </c>
      <c r="F26" s="179">
        <v>458</v>
      </c>
      <c r="G26" s="205">
        <v>25304</v>
      </c>
      <c r="H26" s="188">
        <v>21073</v>
      </c>
      <c r="I26" s="179">
        <v>3530</v>
      </c>
      <c r="J26" s="179">
        <v>701</v>
      </c>
      <c r="K26" s="782" t="s">
        <v>71</v>
      </c>
      <c r="L26" s="205">
        <v>48543</v>
      </c>
      <c r="M26" s="184">
        <v>46951</v>
      </c>
      <c r="N26" s="197">
        <v>1229</v>
      </c>
      <c r="O26" s="185">
        <v>363</v>
      </c>
      <c r="P26" s="197">
        <v>105837</v>
      </c>
      <c r="Q26" s="184">
        <v>104543</v>
      </c>
      <c r="R26" s="197">
        <v>1294</v>
      </c>
      <c r="S26" s="242">
        <v>0</v>
      </c>
      <c r="T26" s="782" t="s">
        <v>71</v>
      </c>
      <c r="U26" s="205">
        <v>447729</v>
      </c>
      <c r="V26" s="184">
        <v>447470</v>
      </c>
      <c r="W26" s="197">
        <v>167</v>
      </c>
      <c r="X26" s="185">
        <v>92</v>
      </c>
      <c r="Y26" s="197">
        <v>30210</v>
      </c>
      <c r="Z26" s="184">
        <v>29058</v>
      </c>
      <c r="AA26" s="197">
        <v>1144</v>
      </c>
      <c r="AB26" s="242">
        <v>8</v>
      </c>
      <c r="AC26" s="782" t="s">
        <v>71</v>
      </c>
      <c r="AD26" s="188">
        <v>31224</v>
      </c>
      <c r="AE26" s="184">
        <v>31211</v>
      </c>
      <c r="AF26" s="197">
        <v>13</v>
      </c>
      <c r="AG26" s="185">
        <v>0</v>
      </c>
      <c r="AH26" s="197">
        <v>22848</v>
      </c>
      <c r="AI26" s="184">
        <v>22828</v>
      </c>
      <c r="AJ26" s="197">
        <v>20</v>
      </c>
      <c r="AK26" s="242">
        <v>0</v>
      </c>
      <c r="AL26" s="399"/>
    </row>
    <row r="27" spans="1:38" s="21" customFormat="1" ht="12.75" customHeight="1" x14ac:dyDescent="0.2">
      <c r="A27" s="782"/>
      <c r="B27" s="371">
        <v>1</v>
      </c>
      <c r="C27" s="196">
        <v>0.98734</v>
      </c>
      <c r="D27" s="129">
        <v>1.039E-2</v>
      </c>
      <c r="E27" s="129">
        <v>1.6299999999999999E-3</v>
      </c>
      <c r="F27" s="129">
        <v>6.4000000000000005E-4</v>
      </c>
      <c r="G27" s="371">
        <v>1</v>
      </c>
      <c r="H27" s="196">
        <v>0.83279000000000003</v>
      </c>
      <c r="I27" s="129">
        <v>0.13950000000000001</v>
      </c>
      <c r="J27" s="129">
        <v>2.7699999999999999E-2</v>
      </c>
      <c r="K27" s="782"/>
      <c r="L27" s="371">
        <v>1</v>
      </c>
      <c r="M27" s="196">
        <v>0.96719999999999995</v>
      </c>
      <c r="N27" s="129">
        <v>2.5319999999999999E-2</v>
      </c>
      <c r="O27" s="187">
        <v>7.4799999999999997E-3</v>
      </c>
      <c r="P27" s="339">
        <v>1</v>
      </c>
      <c r="Q27" s="196">
        <v>0.98777000000000004</v>
      </c>
      <c r="R27" s="129">
        <v>1.223E-2</v>
      </c>
      <c r="S27" s="225" t="s">
        <v>482</v>
      </c>
      <c r="T27" s="782"/>
      <c r="U27" s="371">
        <v>1</v>
      </c>
      <c r="V27" s="196">
        <v>0.99941999999999998</v>
      </c>
      <c r="W27" s="129">
        <v>3.6999999999999999E-4</v>
      </c>
      <c r="X27" s="187">
        <v>2.1000000000000001E-4</v>
      </c>
      <c r="Y27" s="339">
        <v>1</v>
      </c>
      <c r="Z27" s="196">
        <v>0.96187</v>
      </c>
      <c r="AA27" s="129">
        <v>3.7870000000000001E-2</v>
      </c>
      <c r="AB27" s="225">
        <v>2.5999999999999998E-4</v>
      </c>
      <c r="AC27" s="782"/>
      <c r="AD27" s="338">
        <v>1</v>
      </c>
      <c r="AE27" s="196">
        <v>0.99958000000000002</v>
      </c>
      <c r="AF27" s="129">
        <v>4.2000000000000002E-4</v>
      </c>
      <c r="AG27" s="187" t="s">
        <v>482</v>
      </c>
      <c r="AH27" s="339">
        <v>1</v>
      </c>
      <c r="AI27" s="196">
        <v>0.99912000000000001</v>
      </c>
      <c r="AJ27" s="129">
        <v>8.8000000000000003E-4</v>
      </c>
      <c r="AK27" s="225" t="s">
        <v>482</v>
      </c>
      <c r="AL27" s="399"/>
    </row>
    <row r="28" spans="1:38" s="21" customFormat="1" ht="12.75" customHeight="1" x14ac:dyDescent="0.2">
      <c r="A28" s="782" t="s">
        <v>72</v>
      </c>
      <c r="B28" s="205">
        <v>160802</v>
      </c>
      <c r="C28" s="184">
        <v>155826</v>
      </c>
      <c r="D28" s="179">
        <v>3620</v>
      </c>
      <c r="E28" s="179">
        <v>1271</v>
      </c>
      <c r="F28" s="179">
        <v>85</v>
      </c>
      <c r="G28" s="205">
        <v>7444</v>
      </c>
      <c r="H28" s="188">
        <v>4506</v>
      </c>
      <c r="I28" s="179">
        <v>1798</v>
      </c>
      <c r="J28" s="179">
        <v>1140</v>
      </c>
      <c r="K28" s="782" t="s">
        <v>72</v>
      </c>
      <c r="L28" s="205">
        <v>16726</v>
      </c>
      <c r="M28" s="184">
        <v>15503</v>
      </c>
      <c r="N28" s="197">
        <v>1148</v>
      </c>
      <c r="O28" s="185">
        <v>75</v>
      </c>
      <c r="P28" s="197">
        <v>23665</v>
      </c>
      <c r="Q28" s="184">
        <v>23134</v>
      </c>
      <c r="R28" s="197">
        <v>475</v>
      </c>
      <c r="S28" s="242">
        <v>56</v>
      </c>
      <c r="T28" s="782" t="s">
        <v>72</v>
      </c>
      <c r="U28" s="205">
        <v>94277</v>
      </c>
      <c r="V28" s="184">
        <v>94222</v>
      </c>
      <c r="W28" s="197">
        <v>55</v>
      </c>
      <c r="X28" s="185">
        <v>0</v>
      </c>
      <c r="Y28" s="197">
        <v>4563</v>
      </c>
      <c r="Z28" s="184">
        <v>4476</v>
      </c>
      <c r="AA28" s="197">
        <v>87</v>
      </c>
      <c r="AB28" s="242">
        <v>0</v>
      </c>
      <c r="AC28" s="782" t="s">
        <v>72</v>
      </c>
      <c r="AD28" s="188">
        <v>5665</v>
      </c>
      <c r="AE28" s="184">
        <v>5657</v>
      </c>
      <c r="AF28" s="197">
        <v>8</v>
      </c>
      <c r="AG28" s="185">
        <v>0</v>
      </c>
      <c r="AH28" s="197">
        <v>8377</v>
      </c>
      <c r="AI28" s="184">
        <v>8328</v>
      </c>
      <c r="AJ28" s="197">
        <v>49</v>
      </c>
      <c r="AK28" s="242">
        <v>0</v>
      </c>
      <c r="AL28" s="399"/>
    </row>
    <row r="29" spans="1:38" s="21" customFormat="1" ht="12.75" customHeight="1" x14ac:dyDescent="0.2">
      <c r="A29" s="782"/>
      <c r="B29" s="371">
        <v>1</v>
      </c>
      <c r="C29" s="196">
        <v>0.96906000000000003</v>
      </c>
      <c r="D29" s="129">
        <v>2.2509999999999999E-2</v>
      </c>
      <c r="E29" s="129">
        <v>7.9000000000000008E-3</v>
      </c>
      <c r="F29" s="129">
        <v>5.2999999999999998E-4</v>
      </c>
      <c r="G29" s="371">
        <v>1</v>
      </c>
      <c r="H29" s="196">
        <v>0.60531999999999997</v>
      </c>
      <c r="I29" s="129">
        <v>0.24154</v>
      </c>
      <c r="J29" s="129">
        <v>0.15314</v>
      </c>
      <c r="K29" s="782"/>
      <c r="L29" s="371">
        <v>1</v>
      </c>
      <c r="M29" s="196">
        <v>0.92688000000000004</v>
      </c>
      <c r="N29" s="129">
        <v>6.8640000000000007E-2</v>
      </c>
      <c r="O29" s="187">
        <v>4.4799999999999996E-3</v>
      </c>
      <c r="P29" s="339">
        <v>1</v>
      </c>
      <c r="Q29" s="196">
        <v>0.97755999999999998</v>
      </c>
      <c r="R29" s="129">
        <v>2.0070000000000001E-2</v>
      </c>
      <c r="S29" s="225">
        <v>2.3700000000000001E-3</v>
      </c>
      <c r="T29" s="782"/>
      <c r="U29" s="371">
        <v>1</v>
      </c>
      <c r="V29" s="196">
        <v>0.99941999999999998</v>
      </c>
      <c r="W29" s="129">
        <v>5.8E-4</v>
      </c>
      <c r="X29" s="187" t="s">
        <v>482</v>
      </c>
      <c r="Y29" s="339">
        <v>1</v>
      </c>
      <c r="Z29" s="196">
        <v>0.98092999999999997</v>
      </c>
      <c r="AA29" s="129">
        <v>1.907E-2</v>
      </c>
      <c r="AB29" s="225" t="s">
        <v>482</v>
      </c>
      <c r="AC29" s="782"/>
      <c r="AD29" s="338">
        <v>1</v>
      </c>
      <c r="AE29" s="196">
        <v>0.99858999999999998</v>
      </c>
      <c r="AF29" s="129">
        <v>1.41E-3</v>
      </c>
      <c r="AG29" s="187" t="s">
        <v>482</v>
      </c>
      <c r="AH29" s="339">
        <v>1</v>
      </c>
      <c r="AI29" s="196">
        <v>0.99414999999999998</v>
      </c>
      <c r="AJ29" s="129">
        <v>5.8500000000000002E-3</v>
      </c>
      <c r="AK29" s="225" t="s">
        <v>482</v>
      </c>
      <c r="AL29" s="399"/>
    </row>
    <row r="30" spans="1:38" s="21" customFormat="1" ht="12.75" customHeight="1" x14ac:dyDescent="0.2">
      <c r="A30" s="782" t="s">
        <v>73</v>
      </c>
      <c r="B30" s="205">
        <v>386356</v>
      </c>
      <c r="C30" s="184">
        <v>377974</v>
      </c>
      <c r="D30" s="179">
        <v>7926</v>
      </c>
      <c r="E30" s="179">
        <v>341</v>
      </c>
      <c r="F30" s="179">
        <v>115</v>
      </c>
      <c r="G30" s="205">
        <v>13584</v>
      </c>
      <c r="H30" s="188">
        <v>9431</v>
      </c>
      <c r="I30" s="179">
        <v>4027</v>
      </c>
      <c r="J30" s="179">
        <v>126</v>
      </c>
      <c r="K30" s="782" t="s">
        <v>73</v>
      </c>
      <c r="L30" s="205">
        <v>29453</v>
      </c>
      <c r="M30" s="184">
        <v>28103</v>
      </c>
      <c r="N30" s="197">
        <v>1161</v>
      </c>
      <c r="O30" s="185">
        <v>189</v>
      </c>
      <c r="P30" s="197">
        <v>61248</v>
      </c>
      <c r="Q30" s="184">
        <v>59631</v>
      </c>
      <c r="R30" s="197">
        <v>1591</v>
      </c>
      <c r="S30" s="242">
        <v>26</v>
      </c>
      <c r="T30" s="782" t="s">
        <v>73</v>
      </c>
      <c r="U30" s="205">
        <v>257263</v>
      </c>
      <c r="V30" s="184">
        <v>256952</v>
      </c>
      <c r="W30" s="197">
        <v>311</v>
      </c>
      <c r="X30" s="185">
        <v>0</v>
      </c>
      <c r="Y30" s="197">
        <v>15490</v>
      </c>
      <c r="Z30" s="184">
        <v>14674</v>
      </c>
      <c r="AA30" s="197">
        <v>816</v>
      </c>
      <c r="AB30" s="242">
        <v>0</v>
      </c>
      <c r="AC30" s="782" t="s">
        <v>73</v>
      </c>
      <c r="AD30" s="188">
        <v>117</v>
      </c>
      <c r="AE30" s="184">
        <v>117</v>
      </c>
      <c r="AF30" s="197">
        <v>0</v>
      </c>
      <c r="AG30" s="185">
        <v>0</v>
      </c>
      <c r="AH30" s="197">
        <v>9086</v>
      </c>
      <c r="AI30" s="184">
        <v>9066</v>
      </c>
      <c r="AJ30" s="197">
        <v>20</v>
      </c>
      <c r="AK30" s="242">
        <v>0</v>
      </c>
      <c r="AL30" s="399"/>
    </row>
    <row r="31" spans="1:38" s="21" customFormat="1" ht="12.75" customHeight="1" x14ac:dyDescent="0.2">
      <c r="A31" s="782"/>
      <c r="B31" s="371">
        <v>1</v>
      </c>
      <c r="C31" s="196">
        <v>0.97829999999999995</v>
      </c>
      <c r="D31" s="129">
        <v>2.051E-2</v>
      </c>
      <c r="E31" s="129">
        <v>8.8000000000000003E-4</v>
      </c>
      <c r="F31" s="129">
        <v>2.9999999999999997E-4</v>
      </c>
      <c r="G31" s="371">
        <v>1</v>
      </c>
      <c r="H31" s="196">
        <v>0.69427000000000005</v>
      </c>
      <c r="I31" s="129">
        <v>0.29644999999999999</v>
      </c>
      <c r="J31" s="129">
        <v>9.2800000000000001E-3</v>
      </c>
      <c r="K31" s="782"/>
      <c r="L31" s="371">
        <v>1</v>
      </c>
      <c r="M31" s="196">
        <v>0.95416000000000001</v>
      </c>
      <c r="N31" s="129">
        <v>3.9419999999999997E-2</v>
      </c>
      <c r="O31" s="187">
        <v>6.4200000000000004E-3</v>
      </c>
      <c r="P31" s="339">
        <v>1</v>
      </c>
      <c r="Q31" s="196">
        <v>0.97360000000000002</v>
      </c>
      <c r="R31" s="129">
        <v>2.598E-2</v>
      </c>
      <c r="S31" s="225">
        <v>4.2000000000000002E-4</v>
      </c>
      <c r="T31" s="782"/>
      <c r="U31" s="371">
        <v>1</v>
      </c>
      <c r="V31" s="196">
        <v>0.99878999999999996</v>
      </c>
      <c r="W31" s="129">
        <v>1.2099999999999999E-3</v>
      </c>
      <c r="X31" s="187" t="s">
        <v>482</v>
      </c>
      <c r="Y31" s="339">
        <v>1</v>
      </c>
      <c r="Z31" s="196">
        <v>0.94732000000000005</v>
      </c>
      <c r="AA31" s="129">
        <v>5.2679999999999998E-2</v>
      </c>
      <c r="AB31" s="225" t="s">
        <v>482</v>
      </c>
      <c r="AC31" s="782"/>
      <c r="AD31" s="338">
        <v>1</v>
      </c>
      <c r="AE31" s="196">
        <v>1</v>
      </c>
      <c r="AF31" s="129" t="s">
        <v>482</v>
      </c>
      <c r="AG31" s="187" t="s">
        <v>482</v>
      </c>
      <c r="AH31" s="339">
        <v>1</v>
      </c>
      <c r="AI31" s="196">
        <v>0.99780000000000002</v>
      </c>
      <c r="AJ31" s="129">
        <v>2.2000000000000001E-3</v>
      </c>
      <c r="AK31" s="225" t="s">
        <v>482</v>
      </c>
      <c r="AL31" s="399"/>
    </row>
    <row r="32" spans="1:38" s="21" customFormat="1" ht="12.75" customHeight="1" x14ac:dyDescent="0.2">
      <c r="A32" s="782" t="s">
        <v>74</v>
      </c>
      <c r="B32" s="205">
        <v>188405</v>
      </c>
      <c r="C32" s="184">
        <v>186432</v>
      </c>
      <c r="D32" s="179">
        <v>1840</v>
      </c>
      <c r="E32" s="179">
        <v>123</v>
      </c>
      <c r="F32" s="179">
        <v>10</v>
      </c>
      <c r="G32" s="205">
        <v>4728</v>
      </c>
      <c r="H32" s="188">
        <v>3876</v>
      </c>
      <c r="I32" s="179">
        <v>826</v>
      </c>
      <c r="J32" s="179">
        <v>26</v>
      </c>
      <c r="K32" s="782" t="s">
        <v>74</v>
      </c>
      <c r="L32" s="205">
        <v>14976</v>
      </c>
      <c r="M32" s="184">
        <v>14543</v>
      </c>
      <c r="N32" s="197">
        <v>348</v>
      </c>
      <c r="O32" s="185">
        <v>85</v>
      </c>
      <c r="P32" s="197">
        <v>25411</v>
      </c>
      <c r="Q32" s="184">
        <v>24956</v>
      </c>
      <c r="R32" s="197">
        <v>443</v>
      </c>
      <c r="S32" s="242">
        <v>12</v>
      </c>
      <c r="T32" s="782" t="s">
        <v>74</v>
      </c>
      <c r="U32" s="205">
        <v>123991</v>
      </c>
      <c r="V32" s="184">
        <v>123956</v>
      </c>
      <c r="W32" s="197">
        <v>35</v>
      </c>
      <c r="X32" s="185">
        <v>0</v>
      </c>
      <c r="Y32" s="197">
        <v>7885</v>
      </c>
      <c r="Z32" s="184">
        <v>7711</v>
      </c>
      <c r="AA32" s="197">
        <v>174</v>
      </c>
      <c r="AB32" s="242">
        <v>0</v>
      </c>
      <c r="AC32" s="782" t="s">
        <v>74</v>
      </c>
      <c r="AD32" s="188">
        <v>3546</v>
      </c>
      <c r="AE32" s="184">
        <v>3540</v>
      </c>
      <c r="AF32" s="197">
        <v>6</v>
      </c>
      <c r="AG32" s="185">
        <v>0</v>
      </c>
      <c r="AH32" s="197">
        <v>7858</v>
      </c>
      <c r="AI32" s="184">
        <v>7850</v>
      </c>
      <c r="AJ32" s="197">
        <v>8</v>
      </c>
      <c r="AK32" s="242">
        <v>0</v>
      </c>
      <c r="AL32" s="399"/>
    </row>
    <row r="33" spans="1:38" s="21" customFormat="1" ht="12.75" customHeight="1" x14ac:dyDescent="0.2">
      <c r="A33" s="782"/>
      <c r="B33" s="371">
        <v>1</v>
      </c>
      <c r="C33" s="196">
        <v>0.98953000000000002</v>
      </c>
      <c r="D33" s="129">
        <v>9.7699999999999992E-3</v>
      </c>
      <c r="E33" s="129">
        <v>6.4999999999999997E-4</v>
      </c>
      <c r="F33" s="129">
        <v>5.0000000000000002E-5</v>
      </c>
      <c r="G33" s="371">
        <v>1</v>
      </c>
      <c r="H33" s="196">
        <v>0.81979999999999997</v>
      </c>
      <c r="I33" s="129">
        <v>0.17469999999999999</v>
      </c>
      <c r="J33" s="129">
        <v>5.4999999999999997E-3</v>
      </c>
      <c r="K33" s="782"/>
      <c r="L33" s="371">
        <v>1</v>
      </c>
      <c r="M33" s="196">
        <v>0.97109000000000001</v>
      </c>
      <c r="N33" s="129">
        <v>2.324E-2</v>
      </c>
      <c r="O33" s="187">
        <v>5.6800000000000002E-3</v>
      </c>
      <c r="P33" s="339">
        <v>1</v>
      </c>
      <c r="Q33" s="196">
        <v>0.98209000000000002</v>
      </c>
      <c r="R33" s="129">
        <v>1.7430000000000001E-2</v>
      </c>
      <c r="S33" s="225">
        <v>4.6999999999999999E-4</v>
      </c>
      <c r="T33" s="782"/>
      <c r="U33" s="371">
        <v>1</v>
      </c>
      <c r="V33" s="196">
        <v>0.99972000000000005</v>
      </c>
      <c r="W33" s="129">
        <v>2.7999999999999998E-4</v>
      </c>
      <c r="X33" s="187" t="s">
        <v>482</v>
      </c>
      <c r="Y33" s="339">
        <v>1</v>
      </c>
      <c r="Z33" s="196">
        <v>0.97792999999999997</v>
      </c>
      <c r="AA33" s="129">
        <v>2.2069999999999999E-2</v>
      </c>
      <c r="AB33" s="225" t="s">
        <v>482</v>
      </c>
      <c r="AC33" s="782"/>
      <c r="AD33" s="338">
        <v>1</v>
      </c>
      <c r="AE33" s="196">
        <v>0.99831000000000003</v>
      </c>
      <c r="AF33" s="129">
        <v>1.6900000000000001E-3</v>
      </c>
      <c r="AG33" s="187" t="s">
        <v>482</v>
      </c>
      <c r="AH33" s="339">
        <v>1</v>
      </c>
      <c r="AI33" s="196">
        <v>0.99897999999999998</v>
      </c>
      <c r="AJ33" s="129">
        <v>1.0200000000000001E-3</v>
      </c>
      <c r="AK33" s="225" t="s">
        <v>482</v>
      </c>
      <c r="AL33" s="399"/>
    </row>
    <row r="34" spans="1:38" s="21" customFormat="1" ht="12.75" customHeight="1" x14ac:dyDescent="0.2">
      <c r="A34" s="782" t="s">
        <v>75</v>
      </c>
      <c r="B34" s="205">
        <v>624871</v>
      </c>
      <c r="C34" s="184">
        <v>613842</v>
      </c>
      <c r="D34" s="179">
        <v>8826</v>
      </c>
      <c r="E34" s="179">
        <v>1552</v>
      </c>
      <c r="F34" s="179">
        <v>651</v>
      </c>
      <c r="G34" s="205">
        <v>20204</v>
      </c>
      <c r="H34" s="188">
        <v>13763</v>
      </c>
      <c r="I34" s="179">
        <v>5644</v>
      </c>
      <c r="J34" s="179">
        <v>797</v>
      </c>
      <c r="K34" s="782" t="s">
        <v>75</v>
      </c>
      <c r="L34" s="205">
        <v>65176</v>
      </c>
      <c r="M34" s="184">
        <v>63022</v>
      </c>
      <c r="N34" s="197">
        <v>1421</v>
      </c>
      <c r="O34" s="185">
        <v>733</v>
      </c>
      <c r="P34" s="197">
        <v>106505</v>
      </c>
      <c r="Q34" s="184">
        <v>105572</v>
      </c>
      <c r="R34" s="197">
        <v>915</v>
      </c>
      <c r="S34" s="242">
        <v>18</v>
      </c>
      <c r="T34" s="782" t="s">
        <v>75</v>
      </c>
      <c r="U34" s="205">
        <v>381452</v>
      </c>
      <c r="V34" s="184">
        <v>381049</v>
      </c>
      <c r="W34" s="197">
        <v>399</v>
      </c>
      <c r="X34" s="185">
        <v>4</v>
      </c>
      <c r="Y34" s="197">
        <v>25119</v>
      </c>
      <c r="Z34" s="184">
        <v>24753</v>
      </c>
      <c r="AA34" s="197">
        <v>366</v>
      </c>
      <c r="AB34" s="242">
        <v>0</v>
      </c>
      <c r="AC34" s="782" t="s">
        <v>75</v>
      </c>
      <c r="AD34" s="188">
        <v>14882</v>
      </c>
      <c r="AE34" s="184">
        <v>14868</v>
      </c>
      <c r="AF34" s="197">
        <v>14</v>
      </c>
      <c r="AG34" s="185">
        <v>0</v>
      </c>
      <c r="AH34" s="197">
        <v>10882</v>
      </c>
      <c r="AI34" s="184">
        <v>10815</v>
      </c>
      <c r="AJ34" s="197">
        <v>67</v>
      </c>
      <c r="AK34" s="242">
        <v>0</v>
      </c>
      <c r="AL34" s="399"/>
    </row>
    <row r="35" spans="1:38" s="21" customFormat="1" ht="12.75" customHeight="1" x14ac:dyDescent="0.2">
      <c r="A35" s="782"/>
      <c r="B35" s="371">
        <v>1</v>
      </c>
      <c r="C35" s="196">
        <v>0.98234999999999995</v>
      </c>
      <c r="D35" s="129">
        <v>1.4120000000000001E-2</v>
      </c>
      <c r="E35" s="129">
        <v>2.48E-3</v>
      </c>
      <c r="F35" s="129">
        <v>1.0399999999999999E-3</v>
      </c>
      <c r="G35" s="371">
        <v>1</v>
      </c>
      <c r="H35" s="196">
        <v>0.68120000000000003</v>
      </c>
      <c r="I35" s="129">
        <v>0.27934999999999999</v>
      </c>
      <c r="J35" s="129">
        <v>3.9449999999999999E-2</v>
      </c>
      <c r="K35" s="782"/>
      <c r="L35" s="371">
        <v>1</v>
      </c>
      <c r="M35" s="143">
        <v>0.96694999999999998</v>
      </c>
      <c r="N35" s="144">
        <v>2.18E-2</v>
      </c>
      <c r="O35" s="145">
        <v>1.125E-2</v>
      </c>
      <c r="P35" s="355">
        <v>1</v>
      </c>
      <c r="Q35" s="143">
        <v>0.99124000000000001</v>
      </c>
      <c r="R35" s="144">
        <v>8.5900000000000004E-3</v>
      </c>
      <c r="S35" s="146">
        <v>1.7000000000000001E-4</v>
      </c>
      <c r="T35" s="782"/>
      <c r="U35" s="371">
        <v>1</v>
      </c>
      <c r="V35" s="196">
        <v>0.99894000000000005</v>
      </c>
      <c r="W35" s="129">
        <v>1.0499999999999999E-3</v>
      </c>
      <c r="X35" s="187">
        <v>1.0000000000000001E-5</v>
      </c>
      <c r="Y35" s="339">
        <v>1</v>
      </c>
      <c r="Z35" s="196">
        <v>0.98543000000000003</v>
      </c>
      <c r="AA35" s="129">
        <v>1.457E-2</v>
      </c>
      <c r="AB35" s="225" t="s">
        <v>482</v>
      </c>
      <c r="AC35" s="782"/>
      <c r="AD35" s="338">
        <v>1</v>
      </c>
      <c r="AE35" s="196">
        <v>0.99905999999999995</v>
      </c>
      <c r="AF35" s="129">
        <v>9.3999999999999997E-4</v>
      </c>
      <c r="AG35" s="187" t="s">
        <v>482</v>
      </c>
      <c r="AH35" s="339">
        <v>1</v>
      </c>
      <c r="AI35" s="196">
        <v>0.99383999999999995</v>
      </c>
      <c r="AJ35" s="129">
        <v>6.1599999999999997E-3</v>
      </c>
      <c r="AK35" s="225" t="s">
        <v>482</v>
      </c>
      <c r="AL35" s="399"/>
    </row>
    <row r="36" spans="1:38" s="21" customFormat="1" ht="12.75" customHeight="1" x14ac:dyDescent="0.2">
      <c r="A36" s="800" t="s">
        <v>76</v>
      </c>
      <c r="B36" s="205">
        <v>235536</v>
      </c>
      <c r="C36" s="184">
        <v>232390</v>
      </c>
      <c r="D36" s="179">
        <v>2859</v>
      </c>
      <c r="E36" s="179">
        <v>237</v>
      </c>
      <c r="F36" s="179">
        <v>50</v>
      </c>
      <c r="G36" s="205">
        <v>10054</v>
      </c>
      <c r="H36" s="188">
        <v>8177</v>
      </c>
      <c r="I36" s="179">
        <v>1683</v>
      </c>
      <c r="J36" s="179">
        <v>194</v>
      </c>
      <c r="K36" s="800" t="s">
        <v>76</v>
      </c>
      <c r="L36" s="205">
        <v>23852</v>
      </c>
      <c r="M36" s="188">
        <v>23502</v>
      </c>
      <c r="N36" s="179">
        <v>315</v>
      </c>
      <c r="O36" s="189">
        <v>35</v>
      </c>
      <c r="P36" s="179">
        <v>32876</v>
      </c>
      <c r="Q36" s="188">
        <v>32461</v>
      </c>
      <c r="R36" s="179">
        <v>415</v>
      </c>
      <c r="S36" s="222">
        <v>0</v>
      </c>
      <c r="T36" s="800" t="s">
        <v>76</v>
      </c>
      <c r="U36" s="205">
        <v>142443</v>
      </c>
      <c r="V36" s="188">
        <v>142297</v>
      </c>
      <c r="W36" s="179">
        <v>138</v>
      </c>
      <c r="X36" s="189">
        <v>8</v>
      </c>
      <c r="Y36" s="179">
        <v>7971</v>
      </c>
      <c r="Z36" s="188">
        <v>7802</v>
      </c>
      <c r="AA36" s="179">
        <v>169</v>
      </c>
      <c r="AB36" s="222">
        <v>0</v>
      </c>
      <c r="AC36" s="800" t="s">
        <v>76</v>
      </c>
      <c r="AD36" s="188">
        <v>10101</v>
      </c>
      <c r="AE36" s="188">
        <v>10068</v>
      </c>
      <c r="AF36" s="179">
        <v>33</v>
      </c>
      <c r="AG36" s="189">
        <v>0</v>
      </c>
      <c r="AH36" s="179">
        <v>8189</v>
      </c>
      <c r="AI36" s="188">
        <v>8083</v>
      </c>
      <c r="AJ36" s="179">
        <v>106</v>
      </c>
      <c r="AK36" s="222">
        <v>0</v>
      </c>
      <c r="AL36" s="399"/>
    </row>
    <row r="37" spans="1:38" s="21" customFormat="1" ht="12.75" customHeight="1" x14ac:dyDescent="0.2">
      <c r="A37" s="784"/>
      <c r="B37" s="373">
        <v>1</v>
      </c>
      <c r="C37" s="135">
        <v>0.98663999999999996</v>
      </c>
      <c r="D37" s="136">
        <v>1.214E-2</v>
      </c>
      <c r="E37" s="136">
        <v>1.01E-3</v>
      </c>
      <c r="F37" s="136">
        <v>2.1000000000000001E-4</v>
      </c>
      <c r="G37" s="373">
        <v>1</v>
      </c>
      <c r="H37" s="135">
        <v>0.81330999999999998</v>
      </c>
      <c r="I37" s="136">
        <v>0.16739999999999999</v>
      </c>
      <c r="J37" s="136">
        <v>1.9300000000000001E-2</v>
      </c>
      <c r="K37" s="1070"/>
      <c r="L37" s="522">
        <v>1</v>
      </c>
      <c r="M37" s="143">
        <v>0.98533000000000004</v>
      </c>
      <c r="N37" s="144">
        <v>1.321E-2</v>
      </c>
      <c r="O37" s="145">
        <v>1.47E-3</v>
      </c>
      <c r="P37" s="522">
        <v>1</v>
      </c>
      <c r="Q37" s="143">
        <v>0.98738000000000004</v>
      </c>
      <c r="R37" s="144">
        <v>1.2619999999999999E-2</v>
      </c>
      <c r="S37" s="146" t="s">
        <v>482</v>
      </c>
      <c r="T37" s="1070"/>
      <c r="U37" s="522">
        <v>1</v>
      </c>
      <c r="V37" s="143">
        <v>0.99897999999999998</v>
      </c>
      <c r="W37" s="144">
        <v>9.7000000000000005E-4</v>
      </c>
      <c r="X37" s="145">
        <v>6.0000000000000002E-5</v>
      </c>
      <c r="Y37" s="522">
        <v>1</v>
      </c>
      <c r="Z37" s="143">
        <v>0.9788</v>
      </c>
      <c r="AA37" s="144">
        <v>2.12E-2</v>
      </c>
      <c r="AB37" s="146" t="s">
        <v>482</v>
      </c>
      <c r="AC37" s="1070"/>
      <c r="AD37" s="341">
        <v>1</v>
      </c>
      <c r="AE37" s="135">
        <v>0.99673</v>
      </c>
      <c r="AF37" s="136">
        <v>3.2699999999999999E-3</v>
      </c>
      <c r="AG37" s="191" t="s">
        <v>482</v>
      </c>
      <c r="AH37" s="342">
        <v>1</v>
      </c>
      <c r="AI37" s="135">
        <v>0.98706000000000005</v>
      </c>
      <c r="AJ37" s="136">
        <v>1.294E-2</v>
      </c>
      <c r="AK37" s="344" t="s">
        <v>482</v>
      </c>
      <c r="AL37" s="399"/>
    </row>
    <row r="38" spans="1:38" s="21" customFormat="1" ht="12.75" customHeight="1" x14ac:dyDescent="0.2">
      <c r="A38" s="833" t="s">
        <v>85</v>
      </c>
      <c r="B38" s="193">
        <v>14954687</v>
      </c>
      <c r="C38" s="372">
        <v>14692968</v>
      </c>
      <c r="D38" s="178">
        <v>199475</v>
      </c>
      <c r="E38" s="178">
        <v>36822</v>
      </c>
      <c r="F38" s="178">
        <v>25422</v>
      </c>
      <c r="G38" s="193">
        <v>549052</v>
      </c>
      <c r="H38" s="372">
        <v>425184</v>
      </c>
      <c r="I38" s="178">
        <v>99595</v>
      </c>
      <c r="J38" s="178">
        <v>24273</v>
      </c>
      <c r="K38" s="833" t="s">
        <v>85</v>
      </c>
      <c r="L38" s="523">
        <v>1315999</v>
      </c>
      <c r="M38" s="181">
        <v>1267201</v>
      </c>
      <c r="N38" s="182">
        <v>39615</v>
      </c>
      <c r="O38" s="192">
        <v>9183</v>
      </c>
      <c r="P38" s="192">
        <v>2300277</v>
      </c>
      <c r="Q38" s="181">
        <v>2264273</v>
      </c>
      <c r="R38" s="182">
        <v>33233</v>
      </c>
      <c r="S38" s="228">
        <v>2771</v>
      </c>
      <c r="T38" s="833" t="s">
        <v>85</v>
      </c>
      <c r="U38" s="523">
        <v>9002328</v>
      </c>
      <c r="V38" s="181">
        <v>8994075</v>
      </c>
      <c r="W38" s="182">
        <v>7830</v>
      </c>
      <c r="X38" s="192">
        <v>423</v>
      </c>
      <c r="Y38" s="192">
        <v>720088</v>
      </c>
      <c r="Z38" s="181">
        <v>704597</v>
      </c>
      <c r="AA38" s="182">
        <v>15438</v>
      </c>
      <c r="AB38" s="228">
        <v>53</v>
      </c>
      <c r="AC38" s="833" t="s">
        <v>85</v>
      </c>
      <c r="AD38" s="193">
        <v>652275</v>
      </c>
      <c r="AE38" s="372">
        <v>651832</v>
      </c>
      <c r="AF38" s="178">
        <v>415</v>
      </c>
      <c r="AG38" s="235">
        <v>28</v>
      </c>
      <c r="AH38" s="235">
        <v>389246</v>
      </c>
      <c r="AI38" s="372">
        <v>385806</v>
      </c>
      <c r="AJ38" s="178">
        <v>3349</v>
      </c>
      <c r="AK38" s="226">
        <v>91</v>
      </c>
      <c r="AL38" s="399"/>
    </row>
    <row r="39" spans="1:38" ht="12.75" customHeight="1" thickBot="1" x14ac:dyDescent="0.25">
      <c r="A39" s="834"/>
      <c r="B39" s="374">
        <v>1</v>
      </c>
      <c r="C39" s="350">
        <v>0.98250000000000004</v>
      </c>
      <c r="D39" s="348">
        <v>1.3339999999999999E-2</v>
      </c>
      <c r="E39" s="348">
        <v>2.4599999999999999E-3</v>
      </c>
      <c r="F39" s="348">
        <v>1.6999999999999999E-3</v>
      </c>
      <c r="G39" s="374">
        <v>1</v>
      </c>
      <c r="H39" s="350">
        <v>0.77439999999999998</v>
      </c>
      <c r="I39" s="348">
        <v>0.18139</v>
      </c>
      <c r="J39" s="348">
        <v>4.4209999999999999E-2</v>
      </c>
      <c r="K39" s="834"/>
      <c r="L39" s="374">
        <v>1</v>
      </c>
      <c r="M39" s="348">
        <v>0.96292</v>
      </c>
      <c r="N39" s="348">
        <v>3.0099999999999998E-2</v>
      </c>
      <c r="O39" s="348">
        <v>6.9800000000000001E-3</v>
      </c>
      <c r="P39" s="374">
        <v>1</v>
      </c>
      <c r="Q39" s="348">
        <v>0.98434999999999995</v>
      </c>
      <c r="R39" s="348">
        <v>1.4449999999999999E-2</v>
      </c>
      <c r="S39" s="351">
        <v>1.1999999999999999E-3</v>
      </c>
      <c r="T39" s="834"/>
      <c r="U39" s="374">
        <v>1</v>
      </c>
      <c r="V39" s="348">
        <v>0.99907999999999997</v>
      </c>
      <c r="W39" s="348">
        <v>8.7000000000000001E-4</v>
      </c>
      <c r="X39" s="348">
        <v>5.0000000000000002E-5</v>
      </c>
      <c r="Y39" s="374">
        <v>1</v>
      </c>
      <c r="Z39" s="348">
        <v>0.97848999999999997</v>
      </c>
      <c r="AA39" s="348">
        <v>2.1440000000000001E-2</v>
      </c>
      <c r="AB39" s="351">
        <v>6.9999999999999994E-5</v>
      </c>
      <c r="AC39" s="834"/>
      <c r="AD39" s="374">
        <v>1</v>
      </c>
      <c r="AE39" s="348">
        <v>0.99931999999999999</v>
      </c>
      <c r="AF39" s="348">
        <v>6.4000000000000005E-4</v>
      </c>
      <c r="AG39" s="348">
        <v>4.0000000000000003E-5</v>
      </c>
      <c r="AH39" s="374">
        <v>1</v>
      </c>
      <c r="AI39" s="348">
        <v>0.99116000000000004</v>
      </c>
      <c r="AJ39" s="348">
        <v>8.6E-3</v>
      </c>
      <c r="AK39" s="351">
        <v>2.3000000000000001E-4</v>
      </c>
    </row>
    <row r="40" spans="1:38" s="397" customFormat="1" ht="12.75" customHeight="1" x14ac:dyDescent="0.2">
      <c r="A40" s="636"/>
      <c r="B40" s="637"/>
      <c r="C40" s="638"/>
      <c r="D40" s="638"/>
      <c r="E40" s="638"/>
      <c r="F40" s="638"/>
      <c r="G40" s="637"/>
      <c r="H40" s="638"/>
      <c r="I40" s="638"/>
      <c r="J40" s="638"/>
      <c r="K40" s="636"/>
      <c r="L40" s="637"/>
      <c r="M40" s="638"/>
      <c r="N40" s="638"/>
      <c r="O40" s="638"/>
      <c r="P40" s="637"/>
      <c r="Q40" s="638"/>
      <c r="R40" s="638"/>
      <c r="S40" s="638"/>
      <c r="T40" s="636"/>
      <c r="U40" s="637"/>
      <c r="V40" s="638"/>
      <c r="W40" s="638"/>
      <c r="X40" s="638"/>
      <c r="Y40" s="637"/>
      <c r="Z40" s="638"/>
      <c r="AA40" s="638"/>
      <c r="AB40" s="638"/>
      <c r="AC40" s="636"/>
      <c r="AD40" s="637"/>
      <c r="AE40" s="638"/>
      <c r="AF40" s="638"/>
      <c r="AG40" s="638"/>
      <c r="AH40" s="637"/>
    </row>
    <row r="41" spans="1:38" s="526" customFormat="1" ht="12.75" customHeight="1" x14ac:dyDescent="0.2">
      <c r="A41" s="639" t="str">
        <f>"Anmerkungen. Datengrundlage: Volkshochschul-Statistik "&amp;Hilfswerte!B1&amp;"; Basis: "&amp;Tabelle1!$C$36&amp;" vhs."</f>
        <v>Anmerkungen. Datengrundlage: Volkshochschul-Statistik 2024; Basis: 821 vhs.</v>
      </c>
      <c r="B41" s="637"/>
      <c r="C41" s="638"/>
      <c r="D41" s="638"/>
      <c r="E41" s="638"/>
      <c r="F41" s="638"/>
      <c r="G41" s="637"/>
      <c r="H41" s="638"/>
      <c r="I41" s="638"/>
      <c r="J41" s="638"/>
      <c r="K41" s="639" t="str">
        <f>"Anmerkungen. Datengrundlage: Volkshochschul-Statistik "&amp;Hilfswerte!B1&amp;"; Basis: "&amp;Tabelle1!$C$36&amp;" vhs."</f>
        <v>Anmerkungen. Datengrundlage: Volkshochschul-Statistik 2024; Basis: 821 vhs.</v>
      </c>
      <c r="L41" s="637"/>
      <c r="M41" s="638"/>
      <c r="N41" s="638"/>
      <c r="O41" s="638"/>
      <c r="P41" s="637"/>
      <c r="Q41" s="638"/>
      <c r="R41" s="638"/>
      <c r="T41" s="639" t="str">
        <f>"Anmerkungen. Datengrundlage: Volkshochschul-Statistik "&amp;Hilfswerte!B1&amp;"; Basis: "&amp;Tabelle1!$C$36&amp;" vhs."</f>
        <v>Anmerkungen. Datengrundlage: Volkshochschul-Statistik 2024; Basis: 821 vhs.</v>
      </c>
      <c r="U41" s="637"/>
      <c r="V41" s="638"/>
      <c r="W41" s="638"/>
      <c r="X41" s="638"/>
      <c r="Y41" s="637"/>
      <c r="Z41" s="638"/>
      <c r="AB41" s="638"/>
      <c r="AC41" s="639" t="str">
        <f>"Anmerkungen. Datengrundlage: Volkshochschul-Statistik "&amp;Hilfswerte!B1&amp;"; Basis: "&amp;Tabelle1!$C$36&amp;" vhs."</f>
        <v>Anmerkungen. Datengrundlage: Volkshochschul-Statistik 2024; Basis: 821 vhs.</v>
      </c>
      <c r="AD41" s="637"/>
      <c r="AE41" s="638"/>
      <c r="AF41" s="638"/>
      <c r="AG41" s="638"/>
      <c r="AH41" s="637"/>
    </row>
    <row r="42" spans="1:38" s="526" customFormat="1" ht="11.25" x14ac:dyDescent="0.2">
      <c r="A42" s="526" t="s">
        <v>408</v>
      </c>
      <c r="K42" s="526" t="s">
        <v>408</v>
      </c>
      <c r="T42" s="526" t="s">
        <v>408</v>
      </c>
      <c r="AC42" s="526" t="s">
        <v>408</v>
      </c>
      <c r="AH42" s="630"/>
    </row>
    <row r="43" spans="1:38" s="526" customFormat="1" ht="11.25" x14ac:dyDescent="0.2">
      <c r="A43" s="526" t="s">
        <v>409</v>
      </c>
      <c r="K43" s="526" t="s">
        <v>409</v>
      </c>
      <c r="T43" s="526" t="s">
        <v>409</v>
      </c>
      <c r="AC43" s="526" t="s">
        <v>409</v>
      </c>
      <c r="AH43" s="630"/>
    </row>
    <row r="44" spans="1:38" s="397" customFormat="1" x14ac:dyDescent="0.2">
      <c r="AH44" s="398"/>
    </row>
    <row r="45" spans="1:38" s="397" customFormat="1" x14ac:dyDescent="0.2">
      <c r="A45" s="534" t="str">
        <f>Tabelle1!$A$41</f>
        <v>Datengrundlage: Deutsches Institut für Erwachsenenbildung DIE (2025). „Basisdaten Volkshochschul-Statistik (seit 2018)“</v>
      </c>
      <c r="B45" s="536"/>
      <c r="C45" s="536"/>
      <c r="K45" s="534" t="str">
        <f>Tabelle1!$A$41</f>
        <v>Datengrundlage: Deutsches Institut für Erwachsenenbildung DIE (2025). „Basisdaten Volkshochschul-Statistik (seit 2018)“</v>
      </c>
      <c r="L45" s="536"/>
      <c r="M45" s="536"/>
      <c r="T45" s="534" t="str">
        <f>Tabelle1!$A$41</f>
        <v>Datengrundlage: Deutsches Institut für Erwachsenenbildung DIE (2025). „Basisdaten Volkshochschul-Statistik (seit 2018)“</v>
      </c>
      <c r="U45" s="536"/>
      <c r="V45" s="536"/>
      <c r="AC45" s="534" t="str">
        <f>Tabelle1!$A$41</f>
        <v>Datengrundlage: Deutsches Institut für Erwachsenenbildung DIE (2025). „Basisdaten Volkshochschul-Statistik (seit 2018)“</v>
      </c>
      <c r="AD45" s="536"/>
      <c r="AE45" s="536"/>
      <c r="AH45" s="398"/>
    </row>
    <row r="46" spans="1:38" s="397" customFormat="1" x14ac:dyDescent="0.2">
      <c r="A46" s="534" t="str">
        <f>Tabelle1!$A$42</f>
        <v xml:space="preserve">(ZA6276; Version 2.0.0) [Data set]. GESIS, Köln. </v>
      </c>
      <c r="B46" s="532"/>
      <c r="D46" s="762" t="s">
        <v>473</v>
      </c>
      <c r="E46" s="762"/>
      <c r="F46" s="762"/>
      <c r="K46" s="534" t="str">
        <f>Tabelle1!$A$42</f>
        <v xml:space="preserve">(ZA6276; Version 2.0.0) [Data set]. GESIS, Köln. </v>
      </c>
      <c r="L46" s="532"/>
      <c r="N46" s="1162"/>
      <c r="O46" s="762" t="s">
        <v>473</v>
      </c>
      <c r="P46" s="762"/>
      <c r="Q46" s="762"/>
      <c r="T46" s="534" t="str">
        <f>Tabelle1!$A$42</f>
        <v xml:space="preserve">(ZA6276; Version 2.0.0) [Data set]. GESIS, Köln. </v>
      </c>
      <c r="U46" s="532"/>
      <c r="V46" s="692"/>
      <c r="X46" s="762" t="s">
        <v>473</v>
      </c>
      <c r="Y46" s="762"/>
      <c r="Z46" s="762"/>
      <c r="AC46" s="534" t="str">
        <f>Tabelle1!$A$42</f>
        <v xml:space="preserve">(ZA6276; Version 2.0.0) [Data set]. GESIS, Köln. </v>
      </c>
      <c r="AD46" s="532"/>
      <c r="AE46" s="692"/>
      <c r="AG46" s="762" t="s">
        <v>473</v>
      </c>
      <c r="AH46" s="762"/>
      <c r="AI46" s="762"/>
    </row>
    <row r="47" spans="1:38" s="397" customFormat="1" x14ac:dyDescent="0.2">
      <c r="A47" s="536"/>
      <c r="B47" s="536"/>
      <c r="C47" s="536"/>
      <c r="K47" s="536"/>
      <c r="L47" s="536"/>
      <c r="M47" s="536"/>
      <c r="T47" s="536"/>
      <c r="U47" s="536"/>
      <c r="V47" s="536"/>
      <c r="AC47" s="536"/>
      <c r="AD47" s="536"/>
      <c r="AE47" s="536"/>
      <c r="AH47" s="398"/>
    </row>
    <row r="48" spans="1:38" s="397" customFormat="1" x14ac:dyDescent="0.2">
      <c r="A48" s="666" t="str">
        <f>Tabelle1!$A$44</f>
        <v>Die Tabellen stehen unter der Lizenz CC BY-SA DEED 4.0.</v>
      </c>
      <c r="B48" s="536"/>
      <c r="C48" s="536"/>
      <c r="K48" s="666" t="str">
        <f>Tabelle1!$A$44</f>
        <v>Die Tabellen stehen unter der Lizenz CC BY-SA DEED 4.0.</v>
      </c>
      <c r="L48" s="536"/>
      <c r="M48" s="536"/>
      <c r="T48" s="666" t="str">
        <f>Tabelle1!$A$44</f>
        <v>Die Tabellen stehen unter der Lizenz CC BY-SA DEED 4.0.</v>
      </c>
      <c r="U48" s="536"/>
      <c r="V48" s="536"/>
      <c r="AC48" s="666" t="str">
        <f>Tabelle1!$A$44</f>
        <v>Die Tabellen stehen unter der Lizenz CC BY-SA DEED 4.0.</v>
      </c>
      <c r="AD48" s="536"/>
      <c r="AE48" s="536"/>
      <c r="AH48" s="398"/>
    </row>
  </sheetData>
  <mergeCells count="100">
    <mergeCell ref="D46:F46"/>
    <mergeCell ref="O46:Q46"/>
    <mergeCell ref="X46:Z46"/>
    <mergeCell ref="AG46:AI46"/>
    <mergeCell ref="AC1:AL1"/>
    <mergeCell ref="AD2:AK2"/>
    <mergeCell ref="AD3:AG3"/>
    <mergeCell ref="U3:X3"/>
    <mergeCell ref="AC30:AC31"/>
    <mergeCell ref="AC10:AC11"/>
    <mergeCell ref="AC12:AC13"/>
    <mergeCell ref="AC14:AC15"/>
    <mergeCell ref="AC16:AC17"/>
    <mergeCell ref="AC18:AC19"/>
    <mergeCell ref="Y3:AB3"/>
    <mergeCell ref="AH3:AK3"/>
    <mergeCell ref="AC6:AC7"/>
    <mergeCell ref="AC8:AC9"/>
    <mergeCell ref="AE4:AG4"/>
    <mergeCell ref="AI4:AK4"/>
    <mergeCell ref="AC32:AC33"/>
    <mergeCell ref="AC34:AC35"/>
    <mergeCell ref="AC36:AC37"/>
    <mergeCell ref="AC38:AC39"/>
    <mergeCell ref="AC20:AC21"/>
    <mergeCell ref="AC22:AC23"/>
    <mergeCell ref="AC24:AC25"/>
    <mergeCell ref="AC26:AC27"/>
    <mergeCell ref="AC28:AC29"/>
    <mergeCell ref="T34:T35"/>
    <mergeCell ref="T36:T37"/>
    <mergeCell ref="T38:T39"/>
    <mergeCell ref="U2:AB2"/>
    <mergeCell ref="L2:S2"/>
    <mergeCell ref="T24:T25"/>
    <mergeCell ref="T26:T27"/>
    <mergeCell ref="T28:T29"/>
    <mergeCell ref="T30:T31"/>
    <mergeCell ref="T32:T33"/>
    <mergeCell ref="T14:T15"/>
    <mergeCell ref="T16:T17"/>
    <mergeCell ref="T18:T19"/>
    <mergeCell ref="T20:T21"/>
    <mergeCell ref="T22:T23"/>
    <mergeCell ref="T2:T5"/>
    <mergeCell ref="K14:K15"/>
    <mergeCell ref="K16:K17"/>
    <mergeCell ref="K18:K19"/>
    <mergeCell ref="K20:K21"/>
    <mergeCell ref="K22:K23"/>
    <mergeCell ref="K34:K35"/>
    <mergeCell ref="K36:K37"/>
    <mergeCell ref="K38:K39"/>
    <mergeCell ref="K24:K25"/>
    <mergeCell ref="K26:K27"/>
    <mergeCell ref="K28:K29"/>
    <mergeCell ref="K30:K31"/>
    <mergeCell ref="K32:K33"/>
    <mergeCell ref="A14:A15"/>
    <mergeCell ref="A16:A17"/>
    <mergeCell ref="A38:A39"/>
    <mergeCell ref="A34:A35"/>
    <mergeCell ref="A36:A37"/>
    <mergeCell ref="A30:A31"/>
    <mergeCell ref="A32:A33"/>
    <mergeCell ref="A28:A29"/>
    <mergeCell ref="A26:A27"/>
    <mergeCell ref="A22:A23"/>
    <mergeCell ref="A24:A25"/>
    <mergeCell ref="A18:A19"/>
    <mergeCell ref="A20:A21"/>
    <mergeCell ref="A12:A13"/>
    <mergeCell ref="K12:K13"/>
    <mergeCell ref="T12:T13"/>
    <mergeCell ref="A8:A9"/>
    <mergeCell ref="A10:A11"/>
    <mergeCell ref="T8:T9"/>
    <mergeCell ref="T10:T11"/>
    <mergeCell ref="K8:K9"/>
    <mergeCell ref="K10:K11"/>
    <mergeCell ref="AC2:AC5"/>
    <mergeCell ref="A6:A7"/>
    <mergeCell ref="K6:K7"/>
    <mergeCell ref="C4:F4"/>
    <mergeCell ref="H4:J4"/>
    <mergeCell ref="M4:O4"/>
    <mergeCell ref="T6:T7"/>
    <mergeCell ref="L3:O3"/>
    <mergeCell ref="A1:J1"/>
    <mergeCell ref="K1:S1"/>
    <mergeCell ref="T1:AB1"/>
    <mergeCell ref="A2:A5"/>
    <mergeCell ref="B2:F3"/>
    <mergeCell ref="G2:J2"/>
    <mergeCell ref="K2:K5"/>
    <mergeCell ref="G3:J3"/>
    <mergeCell ref="P3:S3"/>
    <mergeCell ref="Q4:S4"/>
    <mergeCell ref="V4:X4"/>
    <mergeCell ref="Z4:AB4"/>
  </mergeCells>
  <conditionalFormatting sqref="A7">
    <cfRule type="cellIs" dxfId="49" priority="96" stopIfTrue="1" operator="equal">
      <formula>1</formula>
    </cfRule>
  </conditionalFormatting>
  <conditionalFormatting sqref="A9 A11 A13 A15 A17 A19 A21 A23 A25 A27 A29 A31 A33 A35 A37">
    <cfRule type="cellIs" dxfId="48" priority="370" stopIfTrue="1" operator="equal">
      <formula>1</formula>
    </cfRule>
  </conditionalFormatting>
  <conditionalFormatting sqref="A7:J7">
    <cfRule type="cellIs" dxfId="47" priority="97" stopIfTrue="1" operator="lessThan">
      <formula>0.0005</formula>
    </cfRule>
  </conditionalFormatting>
  <conditionalFormatting sqref="A9:J9 A11 A13 A15 A17 A19 A21 A23 A25 A27 A29 A31 A33 A35 A37 AL7:IQ7 AL9:IQ9 AL11:IQ11 AL13:IQ13 AL15:IQ15 AL17:IQ17 AL19:IQ19 AL21:IQ21 AL23:IQ23 AL25:IQ25 AL27:IQ27 AL29:IQ29 AL31:IQ31 AL33:IQ33 AL35:IQ35 AL37:IQ37 AL39:IQ39 L40:S40 U40:AC40 A40:K41 L41:R41 U41:Z41 AB41:AC41">
    <cfRule type="cellIs" dxfId="46" priority="371" stopIfTrue="1" operator="lessThan">
      <formula>0.0005</formula>
    </cfRule>
  </conditionalFormatting>
  <conditionalFormatting sqref="A39:L39">
    <cfRule type="cellIs" dxfId="45" priority="20" stopIfTrue="1" operator="lessThan">
      <formula>0.0005</formula>
    </cfRule>
  </conditionalFormatting>
  <conditionalFormatting sqref="A10:IQ10 A12:IQ12 A14:IQ14 A16:IQ16 A18:IQ18 A20:IQ20 A22:IQ22 A24:IQ24 A26:IQ26 A28:IQ28 A30:IQ30 A32:IQ32 A34:IQ34">
    <cfRule type="cellIs" dxfId="44" priority="1" stopIfTrue="1" operator="equal">
      <formula>0</formula>
    </cfRule>
  </conditionalFormatting>
  <conditionalFormatting sqref="A36:IQ36">
    <cfRule type="cellIs" dxfId="43" priority="3" stopIfTrue="1" operator="equal">
      <formula>0</formula>
    </cfRule>
  </conditionalFormatting>
  <conditionalFormatting sqref="A38:IQ38">
    <cfRule type="cellIs" dxfId="42" priority="2" stopIfTrue="1" operator="equal">
      <formula>0</formula>
    </cfRule>
  </conditionalFormatting>
  <conditionalFormatting sqref="B6:J6">
    <cfRule type="cellIs" dxfId="41" priority="343" stopIfTrue="1" operator="equal">
      <formula>0</formula>
    </cfRule>
  </conditionalFormatting>
  <conditionalFormatting sqref="B8:J8">
    <cfRule type="cellIs" dxfId="40" priority="377" stopIfTrue="1" operator="equal">
      <formula>0</formula>
    </cfRule>
  </conditionalFormatting>
  <conditionalFormatting sqref="K7">
    <cfRule type="cellIs" dxfId="39" priority="21" stopIfTrue="1" operator="equal">
      <formula>1</formula>
    </cfRule>
  </conditionalFormatting>
  <conditionalFormatting sqref="K9 K11 K13 K15 K17 K19 K21 K23 K25 K27 K29 K31 K33 K35 K37">
    <cfRule type="cellIs" dxfId="38" priority="23" stopIfTrue="1" operator="equal">
      <formula>1</formula>
    </cfRule>
  </conditionalFormatting>
  <conditionalFormatting sqref="K7:L7">
    <cfRule type="cellIs" dxfId="37" priority="22" stopIfTrue="1" operator="lessThan">
      <formula>0.0005</formula>
    </cfRule>
  </conditionalFormatting>
  <conditionalFormatting sqref="K9:L9 B11:L11 B13:L13 B15:L15 B17:L17 B19:L19 B21:L21 B23:L23 B25:L25 B27:L27 B29:L29 B31:L31 B33:L33 B35:L35 B37:L37">
    <cfRule type="cellIs" dxfId="36" priority="24" stopIfTrue="1" operator="lessThan">
      <formula>0.0005</formula>
    </cfRule>
  </conditionalFormatting>
  <conditionalFormatting sqref="L6:S6">
    <cfRule type="cellIs" dxfId="35" priority="57" stopIfTrue="1" operator="equal">
      <formula>0</formula>
    </cfRule>
  </conditionalFormatting>
  <conditionalFormatting sqref="L8:S8">
    <cfRule type="cellIs" dxfId="34" priority="31" stopIfTrue="1" operator="equal">
      <formula>0</formula>
    </cfRule>
  </conditionalFormatting>
  <conditionalFormatting sqref="M7:S7 M35:S35 M37:S37 M39:S39">
    <cfRule type="cellIs" dxfId="33" priority="55" stopIfTrue="1" operator="equal">
      <formula>0</formula>
    </cfRule>
  </conditionalFormatting>
  <conditionalFormatting sqref="M9:S9 M11:S11 M13:S13 M15:S15 M17:S17 M19:S19 M21:S21 M23:S23 M25:S25 M27:S27 M29:S29 M31:S31 M33:S33">
    <cfRule type="cellIs" dxfId="32" priority="29" stopIfTrue="1" operator="equal">
      <formula>0</formula>
    </cfRule>
  </conditionalFormatting>
  <conditionalFormatting sqref="T7">
    <cfRule type="cellIs" dxfId="31" priority="13" stopIfTrue="1" operator="equal">
      <formula>1</formula>
    </cfRule>
  </conditionalFormatting>
  <conditionalFormatting sqref="T9 T11 T13 T15 T17 T19 T21 T23 T25 T27 T29 T31 T33 T35 T37">
    <cfRule type="cellIs" dxfId="30" priority="15" stopIfTrue="1" operator="equal">
      <formula>1</formula>
    </cfRule>
  </conditionalFormatting>
  <conditionalFormatting sqref="T39:T41">
    <cfRule type="cellIs" dxfId="29" priority="12" stopIfTrue="1" operator="lessThan">
      <formula>0.0005</formula>
    </cfRule>
  </conditionalFormatting>
  <conditionalFormatting sqref="T7:U7">
    <cfRule type="cellIs" dxfId="28" priority="14" stopIfTrue="1" operator="lessThan">
      <formula>0.0005</formula>
    </cfRule>
  </conditionalFormatting>
  <conditionalFormatting sqref="T9:U9 T11:U11 T13:U13 T15:U15 T17:U17 T19:U19 T21:U21 T23:U23 T25:U25 T27:U27 T29:U29 T31:U31 T33:U33 T35:U35 T37:U37">
    <cfRule type="cellIs" dxfId="27" priority="16" stopIfTrue="1" operator="lessThan">
      <formula>0.0005</formula>
    </cfRule>
  </conditionalFormatting>
  <conditionalFormatting sqref="U39">
    <cfRule type="cellIs" dxfId="26" priority="202" stopIfTrue="1" operator="lessThan">
      <formula>0.0005</formula>
    </cfRule>
  </conditionalFormatting>
  <conditionalFormatting sqref="U6:AB6 U8:AB8">
    <cfRule type="cellIs" dxfId="25" priority="61" stopIfTrue="1" operator="equal">
      <formula>0</formula>
    </cfRule>
  </conditionalFormatting>
  <conditionalFormatting sqref="V7:AB7 V9:AB9">
    <cfRule type="cellIs" dxfId="24" priority="59" stopIfTrue="1" operator="equal">
      <formula>0</formula>
    </cfRule>
  </conditionalFormatting>
  <conditionalFormatting sqref="V11:AB11 V13:AB13 V15:AB15 V17:AB17 V19:AB19 V21:AB21 V23:AB23 V25:AB25 V27:AB27 V29:AB29 V31:AB31 V33:AB33 V35:AB35">
    <cfRule type="cellIs" dxfId="23" priority="33" stopIfTrue="1" operator="equal">
      <formula>0</formula>
    </cfRule>
  </conditionalFormatting>
  <conditionalFormatting sqref="V37:AB37 V39:AB39">
    <cfRule type="cellIs" dxfId="22" priority="41" stopIfTrue="1" operator="equal">
      <formula>0</formula>
    </cfRule>
  </conditionalFormatting>
  <conditionalFormatting sqref="AC7">
    <cfRule type="cellIs" dxfId="21" priority="5" stopIfTrue="1" operator="equal">
      <formula>1</formula>
    </cfRule>
  </conditionalFormatting>
  <conditionalFormatting sqref="AC9 AC11 AC13 AC15 AC17 AC19 AC21 AC23 AC25 AC27 AC29 AC31 AC33 AC35 AC37">
    <cfRule type="cellIs" dxfId="20" priority="7" stopIfTrue="1" operator="equal">
      <formula>1</formula>
    </cfRule>
  </conditionalFormatting>
  <conditionalFormatting sqref="AC9 AC11:AD11 AC13:AD13 AC15:AD15 AC17:AD17 AC19:AD19 AC21:AD21 AC23:AD23 AC25:AD25 AC27:AD27 AC29:AD29 AC31:AD31 AC33:AD33 AC35:AD35 AC37:AD37">
    <cfRule type="cellIs" dxfId="19" priority="8" stopIfTrue="1" operator="lessThan">
      <formula>0.0005</formula>
    </cfRule>
  </conditionalFormatting>
  <conditionalFormatting sqref="AC7:AD7">
    <cfRule type="cellIs" dxfId="18" priority="6" stopIfTrue="1" operator="lessThan">
      <formula>0.0005</formula>
    </cfRule>
  </conditionalFormatting>
  <conditionalFormatting sqref="AC39:AD39">
    <cfRule type="cellIs" dxfId="17" priority="4" stopIfTrue="1" operator="lessThan">
      <formula>0.0005</formula>
    </cfRule>
  </conditionalFormatting>
  <conditionalFormatting sqref="AD8:AD9">
    <cfRule type="cellIs" dxfId="16" priority="95" stopIfTrue="1" operator="equal">
      <formula>0</formula>
    </cfRule>
  </conditionalFormatting>
  <conditionalFormatting sqref="AD9">
    <cfRule type="cellIs" dxfId="15" priority="166" stopIfTrue="1" operator="lessThan">
      <formula>0.0005</formula>
    </cfRule>
  </conditionalFormatting>
  <conditionalFormatting sqref="AD6:IQ6 AE8:IQ8">
    <cfRule type="cellIs" dxfId="14" priority="47" stopIfTrue="1" operator="equal">
      <formula>0</formula>
    </cfRule>
  </conditionalFormatting>
  <conditionalFormatting sqref="AD40:IQ41">
    <cfRule type="cellIs" dxfId="13" priority="100" stopIfTrue="1" operator="lessThan">
      <formula>0.0005</formula>
    </cfRule>
  </conditionalFormatting>
  <conditionalFormatting sqref="AE7:AK7">
    <cfRule type="cellIs" dxfId="12" priority="51" stopIfTrue="1" operator="equal">
      <formula>0</formula>
    </cfRule>
  </conditionalFormatting>
  <conditionalFormatting sqref="AE9:AK9 AE11:AK11 AE13:AK13 AE15:AK15 AE17:AK17 AE19:AK19 AE21:AK21 AE23:AK23 AE25:AK25 AE27:AK27 AE29:AK29 AE31:AK31 AE33:AK33 AE35:AK35">
    <cfRule type="cellIs" dxfId="11" priority="25" stopIfTrue="1" operator="equal">
      <formula>0</formula>
    </cfRule>
  </conditionalFormatting>
  <conditionalFormatting sqref="AE37:AK37 AE39:AK39">
    <cfRule type="cellIs" dxfId="10" priority="37" stopIfTrue="1" operator="equal">
      <formula>0</formula>
    </cfRule>
  </conditionalFormatting>
  <hyperlinks>
    <hyperlink ref="A48" r:id="rId1" display="Publikation und Tabellen stehen unter der Lizenz CC BY-SA DEED 4.0." xr:uid="{C41A2F01-1786-4161-A0BF-2F7D0C065387}"/>
    <hyperlink ref="K48" r:id="rId2" display="Publikation und Tabellen stehen unter der Lizenz CC BY-SA DEED 4.0." xr:uid="{5CF8CABC-8092-40DF-B768-BD8D854ABC68}"/>
    <hyperlink ref="T48" r:id="rId3" display="Publikation und Tabellen stehen unter der Lizenz CC BY-SA DEED 4.0." xr:uid="{A215DA6C-9B9B-4F5C-8736-3EA00701742D}"/>
    <hyperlink ref="AC48" r:id="rId4" display="Publikation und Tabellen stehen unter der Lizenz CC BY-SA DEED 4.0." xr:uid="{EB5E0CD3-0A03-4E93-A18F-150EBC1E21CA}"/>
    <hyperlink ref="D46" r:id="rId5" xr:uid="{FBF1A891-AB95-4C63-821E-28FEF7BE8777}"/>
    <hyperlink ref="D46:F46" r:id="rId6" display="http://dx.doi.org/10.4232/1.14582 " xr:uid="{CE3A85E8-12D2-4F37-9A13-2EEF65203BF6}"/>
    <hyperlink ref="O46" r:id="rId7" xr:uid="{182539EA-17FE-462D-9A71-80D24D1ADE3B}"/>
    <hyperlink ref="O46:Q46" r:id="rId8" display="http://dx.doi.org/10.4232/1.14582 " xr:uid="{0C112EC9-DF1B-4170-A617-42861D939C73}"/>
    <hyperlink ref="X46" r:id="rId9" xr:uid="{78A8C287-1BD5-434A-B480-F7B40046EDBB}"/>
    <hyperlink ref="X46:Z46" r:id="rId10" display="http://dx.doi.org/10.4232/1.14582 " xr:uid="{AD4966A3-EDFC-4199-A788-D9BA23E9828A}"/>
    <hyperlink ref="AG46" r:id="rId11" xr:uid="{2F0419C6-FDEE-4DC4-AE34-9F798F5BC4C8}"/>
    <hyperlink ref="AG46:AI46" r:id="rId12" display="http://dx.doi.org/10.4232/1.14582 " xr:uid="{4C420B8E-3B1D-478A-99F2-CE181D3ACF11}"/>
  </hyperlinks>
  <pageMargins left="0.78740157480314965" right="0.78740157480314965" top="0.98425196850393704" bottom="0.98425196850393704" header="0.51181102362204722" footer="0.51181102362204722"/>
  <pageSetup paperSize="9" scale="71" fitToWidth="2" fitToHeight="2" orientation="portrait" r:id="rId13"/>
  <headerFooter scaleWithDoc="0" alignWithMargins="0"/>
  <colBreaks count="3" manualBreakCount="3">
    <brk id="10" max="47" man="1"/>
    <brk id="19" max="47" man="1"/>
    <brk id="28" max="47" man="1"/>
  </colBreaks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E3FC64-C75E-4AE0-ABB2-B8AE6E51BBCB}">
  <sheetPr>
    <pageSetUpPr fitToPage="1"/>
  </sheetPr>
  <dimension ref="A1:W28"/>
  <sheetViews>
    <sheetView view="pageBreakPreview" zoomScaleNormal="90" zoomScaleSheetLayoutView="100" workbookViewId="0">
      <selection sqref="A1:Q1"/>
    </sheetView>
  </sheetViews>
  <sheetFormatPr baseColWidth="10" defaultRowHeight="12.75" x14ac:dyDescent="0.2"/>
  <cols>
    <col min="1" max="1" width="5.5703125" style="20" customWidth="1"/>
    <col min="2" max="2" width="7.7109375" style="20" customWidth="1"/>
    <col min="3" max="3" width="7.28515625" style="20" customWidth="1"/>
    <col min="4" max="4" width="7.85546875" style="20" customWidth="1"/>
    <col min="5" max="5" width="7.28515625" style="20" customWidth="1"/>
    <col min="6" max="6" width="7.7109375" style="20" customWidth="1"/>
    <col min="7" max="7" width="7.28515625" style="20" customWidth="1"/>
    <col min="8" max="8" width="7.42578125" style="20" customWidth="1"/>
    <col min="9" max="9" width="7.28515625" style="20" customWidth="1"/>
    <col min="10" max="10" width="7.42578125" style="20" customWidth="1"/>
    <col min="11" max="12" width="7.28515625" style="20" customWidth="1"/>
    <col min="13" max="13" width="8.28515625" style="20" customWidth="1"/>
    <col min="14" max="14" width="7.5703125" style="20" customWidth="1"/>
    <col min="15" max="15" width="8.42578125" style="20" customWidth="1"/>
    <col min="16" max="16" width="7.5703125" style="20" customWidth="1"/>
    <col min="17" max="17" width="7.28515625" style="20" customWidth="1"/>
    <col min="18" max="18" width="2.7109375" style="397" customWidth="1"/>
    <col min="19" max="16384" width="11.42578125" style="20"/>
  </cols>
  <sheetData>
    <row r="1" spans="1:23" s="19" customFormat="1" ht="39.950000000000003" customHeight="1" thickBot="1" x14ac:dyDescent="0.25">
      <c r="A1" s="785" t="str">
        <f>"Tabelle 30: Durchschnittliche Unterrichtsstunden und Belegungen pro Kurs nach Ländern und Programmbereichen " &amp;Hilfswerte!B1</f>
        <v>Tabelle 30: Durchschnittliche Unterrichtsstunden und Belegungen pro Kurs nach Ländern und Programmbereichen 2024</v>
      </c>
      <c r="B1" s="785"/>
      <c r="C1" s="785"/>
      <c r="D1" s="785"/>
      <c r="E1" s="785"/>
      <c r="F1" s="785"/>
      <c r="G1" s="785"/>
      <c r="H1" s="785"/>
      <c r="I1" s="785"/>
      <c r="J1" s="785"/>
      <c r="K1" s="785"/>
      <c r="L1" s="785"/>
      <c r="M1" s="785"/>
      <c r="N1" s="785"/>
      <c r="O1" s="785"/>
      <c r="P1" s="785"/>
      <c r="Q1" s="785"/>
      <c r="R1" s="537"/>
    </row>
    <row r="2" spans="1:23" s="19" customFormat="1" ht="14.25" customHeight="1" x14ac:dyDescent="0.2">
      <c r="A2" s="801" t="s">
        <v>12</v>
      </c>
      <c r="B2" s="795" t="s">
        <v>24</v>
      </c>
      <c r="C2" s="865"/>
      <c r="D2" s="859" t="s">
        <v>289</v>
      </c>
      <c r="E2" s="793"/>
      <c r="F2" s="793"/>
      <c r="G2" s="793"/>
      <c r="H2" s="793"/>
      <c r="I2" s="793"/>
      <c r="J2" s="793"/>
      <c r="K2" s="793"/>
      <c r="L2" s="793"/>
      <c r="M2" s="793"/>
      <c r="N2" s="793"/>
      <c r="O2" s="793"/>
      <c r="P2" s="793"/>
      <c r="Q2" s="794"/>
      <c r="R2" s="537"/>
    </row>
    <row r="3" spans="1:23" s="40" customFormat="1" ht="79.5" customHeight="1" x14ac:dyDescent="0.2">
      <c r="A3" s="802"/>
      <c r="B3" s="850"/>
      <c r="C3" s="866"/>
      <c r="D3" s="864" t="s">
        <v>1</v>
      </c>
      <c r="E3" s="790"/>
      <c r="F3" s="864" t="s">
        <v>2</v>
      </c>
      <c r="G3" s="790"/>
      <c r="H3" s="864" t="s">
        <v>19</v>
      </c>
      <c r="I3" s="791"/>
      <c r="J3" s="845" t="s">
        <v>20</v>
      </c>
      <c r="K3" s="845"/>
      <c r="L3" s="845" t="s">
        <v>349</v>
      </c>
      <c r="M3" s="845"/>
      <c r="N3" s="845" t="s">
        <v>38</v>
      </c>
      <c r="O3" s="845"/>
      <c r="P3" s="864" t="s">
        <v>39</v>
      </c>
      <c r="Q3" s="792"/>
      <c r="R3" s="549"/>
      <c r="S3" s="19"/>
      <c r="T3" s="19"/>
      <c r="U3" s="19"/>
      <c r="V3" s="19"/>
      <c r="W3" s="19"/>
    </row>
    <row r="4" spans="1:23" ht="61.5" customHeight="1" x14ac:dyDescent="0.2">
      <c r="A4" s="803"/>
      <c r="B4" s="578" t="s">
        <v>440</v>
      </c>
      <c r="C4" s="571" t="s">
        <v>346</v>
      </c>
      <c r="D4" s="578" t="s">
        <v>440</v>
      </c>
      <c r="E4" s="633" t="s">
        <v>346</v>
      </c>
      <c r="F4" s="578" t="s">
        <v>440</v>
      </c>
      <c r="G4" s="633" t="s">
        <v>346</v>
      </c>
      <c r="H4" s="578" t="s">
        <v>440</v>
      </c>
      <c r="I4" s="633" t="s">
        <v>346</v>
      </c>
      <c r="J4" s="578" t="s">
        <v>440</v>
      </c>
      <c r="K4" s="633" t="s">
        <v>346</v>
      </c>
      <c r="L4" s="578" t="s">
        <v>440</v>
      </c>
      <c r="M4" s="633" t="s">
        <v>346</v>
      </c>
      <c r="N4" s="578" t="s">
        <v>440</v>
      </c>
      <c r="O4" s="633" t="s">
        <v>346</v>
      </c>
      <c r="P4" s="578" t="s">
        <v>440</v>
      </c>
      <c r="Q4" s="634" t="s">
        <v>346</v>
      </c>
      <c r="S4" s="19"/>
      <c r="T4" s="19"/>
      <c r="U4" s="19"/>
      <c r="V4" s="19"/>
      <c r="W4" s="19"/>
    </row>
    <row r="5" spans="1:23" s="21" customFormat="1" ht="24.95" customHeight="1" x14ac:dyDescent="0.2">
      <c r="A5" s="76" t="s">
        <v>61</v>
      </c>
      <c r="B5" s="375">
        <v>26.724299999999999</v>
      </c>
      <c r="C5" s="376">
        <v>10.802580000000001</v>
      </c>
      <c r="D5" s="375">
        <v>10.98072</v>
      </c>
      <c r="E5" s="376">
        <v>14.861750000000001</v>
      </c>
      <c r="F5" s="375">
        <v>13.863440000000001</v>
      </c>
      <c r="G5" s="376">
        <v>9.65808</v>
      </c>
      <c r="H5" s="375">
        <v>13.37917</v>
      </c>
      <c r="I5" s="376">
        <v>10.93127</v>
      </c>
      <c r="J5" s="375">
        <v>52.891669999999998</v>
      </c>
      <c r="K5" s="376">
        <v>11.169650000000001</v>
      </c>
      <c r="L5" s="375">
        <v>17.669319999999999</v>
      </c>
      <c r="M5" s="376">
        <v>7.3923399999999999</v>
      </c>
      <c r="N5" s="375">
        <v>78.078819999999993</v>
      </c>
      <c r="O5" s="376">
        <v>9.6418199999999992</v>
      </c>
      <c r="P5" s="375">
        <v>35.960410000000003</v>
      </c>
      <c r="Q5" s="377">
        <v>8.7067399999999999</v>
      </c>
      <c r="R5" s="399"/>
      <c r="S5" s="19"/>
      <c r="T5" s="19"/>
      <c r="U5" s="19"/>
      <c r="V5" s="19"/>
      <c r="W5" s="19"/>
    </row>
    <row r="6" spans="1:23" s="21" customFormat="1" ht="24.95" customHeight="1" x14ac:dyDescent="0.2">
      <c r="A6" s="251" t="s">
        <v>62</v>
      </c>
      <c r="B6" s="378">
        <v>22.37773</v>
      </c>
      <c r="C6" s="379">
        <v>10.949299999999999</v>
      </c>
      <c r="D6" s="378">
        <v>9.14114</v>
      </c>
      <c r="E6" s="379">
        <v>16.70147</v>
      </c>
      <c r="F6" s="378">
        <v>13.646269999999999</v>
      </c>
      <c r="G6" s="379">
        <v>9.923</v>
      </c>
      <c r="H6" s="378">
        <v>13.236370000000001</v>
      </c>
      <c r="I6" s="379">
        <v>11.40584</v>
      </c>
      <c r="J6" s="378">
        <v>44.063189999999999</v>
      </c>
      <c r="K6" s="379">
        <v>10.078060000000001</v>
      </c>
      <c r="L6" s="378">
        <v>20.744039999999998</v>
      </c>
      <c r="M6" s="379">
        <v>6.3664300000000003</v>
      </c>
      <c r="N6" s="378">
        <v>77.484390000000005</v>
      </c>
      <c r="O6" s="381">
        <v>9.8450900000000008</v>
      </c>
      <c r="P6" s="379">
        <v>60.920540000000003</v>
      </c>
      <c r="Q6" s="380">
        <v>11.624359999999999</v>
      </c>
      <c r="R6" s="399"/>
      <c r="S6" s="19"/>
      <c r="T6" s="19"/>
      <c r="U6" s="19"/>
      <c r="V6" s="19"/>
      <c r="W6" s="19"/>
    </row>
    <row r="7" spans="1:23" ht="24.95" customHeight="1" x14ac:dyDescent="0.2">
      <c r="A7" s="251" t="s">
        <v>63</v>
      </c>
      <c r="B7" s="378">
        <v>37.218000000000004</v>
      </c>
      <c r="C7" s="379">
        <v>10.17413</v>
      </c>
      <c r="D7" s="378">
        <v>13.992520000000001</v>
      </c>
      <c r="E7" s="379">
        <v>12.324299999999999</v>
      </c>
      <c r="F7" s="378">
        <v>21.37247</v>
      </c>
      <c r="G7" s="379">
        <v>8.4880300000000002</v>
      </c>
      <c r="H7" s="378">
        <v>15.436769999999999</v>
      </c>
      <c r="I7" s="379">
        <v>9.7903000000000002</v>
      </c>
      <c r="J7" s="378">
        <v>54.933509999999998</v>
      </c>
      <c r="K7" s="379">
        <v>11.20359</v>
      </c>
      <c r="L7" s="378">
        <v>23.622710000000001</v>
      </c>
      <c r="M7" s="379">
        <v>7.6033200000000001</v>
      </c>
      <c r="N7" s="378">
        <v>209.01408000000001</v>
      </c>
      <c r="O7" s="381">
        <v>12.40845</v>
      </c>
      <c r="P7" s="379">
        <v>45.039720000000003</v>
      </c>
      <c r="Q7" s="380">
        <v>8.2429900000000007</v>
      </c>
    </row>
    <row r="8" spans="1:23" ht="24.95" customHeight="1" x14ac:dyDescent="0.2">
      <c r="A8" s="251" t="s">
        <v>64</v>
      </c>
      <c r="B8" s="378">
        <v>29.03295</v>
      </c>
      <c r="C8" s="379">
        <v>10.0038</v>
      </c>
      <c r="D8" s="378">
        <v>10.406420000000001</v>
      </c>
      <c r="E8" s="379">
        <v>13.588240000000001</v>
      </c>
      <c r="F8" s="378">
        <v>16.494689999999999</v>
      </c>
      <c r="G8" s="379">
        <v>8.5424399999999991</v>
      </c>
      <c r="H8" s="378">
        <v>15.856870000000001</v>
      </c>
      <c r="I8" s="379">
        <v>10.079459999999999</v>
      </c>
      <c r="J8" s="378">
        <v>46.57694</v>
      </c>
      <c r="K8" s="379">
        <v>10.307359999999999</v>
      </c>
      <c r="L8" s="378">
        <v>15.429209999999999</v>
      </c>
      <c r="M8" s="379">
        <v>7.6244399999999999</v>
      </c>
      <c r="N8" s="378">
        <v>507.92856999999998</v>
      </c>
      <c r="O8" s="381">
        <v>14.821429999999999</v>
      </c>
      <c r="P8" s="379">
        <v>55.460320000000003</v>
      </c>
      <c r="Q8" s="380">
        <v>17.428570000000001</v>
      </c>
    </row>
    <row r="9" spans="1:23" ht="24.95" customHeight="1" x14ac:dyDescent="0.2">
      <c r="A9" s="251" t="s">
        <v>65</v>
      </c>
      <c r="B9" s="378">
        <v>45.005159999999997</v>
      </c>
      <c r="C9" s="379">
        <v>13.9704</v>
      </c>
      <c r="D9" s="378">
        <v>22.26895</v>
      </c>
      <c r="E9" s="379">
        <v>30.68215</v>
      </c>
      <c r="F9" s="378">
        <v>20.68533</v>
      </c>
      <c r="G9" s="379">
        <v>9.4599100000000007</v>
      </c>
      <c r="H9" s="378">
        <v>16.92418</v>
      </c>
      <c r="I9" s="379">
        <v>11.472099999999999</v>
      </c>
      <c r="J9" s="378">
        <v>72.006169999999997</v>
      </c>
      <c r="K9" s="379">
        <v>14.11515</v>
      </c>
      <c r="L9" s="378">
        <v>17.77299</v>
      </c>
      <c r="M9" s="379">
        <v>7.4827599999999999</v>
      </c>
      <c r="N9" s="378">
        <v>213.55556000000001</v>
      </c>
      <c r="O9" s="381">
        <v>11.77778</v>
      </c>
      <c r="P9" s="379">
        <v>183.45918</v>
      </c>
      <c r="Q9" s="380">
        <v>13.551019999999999</v>
      </c>
    </row>
    <row r="10" spans="1:23" ht="24.95" customHeight="1" x14ac:dyDescent="0.2">
      <c r="A10" s="251" t="s">
        <v>66</v>
      </c>
      <c r="B10" s="378">
        <v>25.45581</v>
      </c>
      <c r="C10" s="379">
        <v>11.768990000000001</v>
      </c>
      <c r="D10" s="378">
        <v>8.9669399999999992</v>
      </c>
      <c r="E10" s="379">
        <v>15.947660000000001</v>
      </c>
      <c r="F10" s="378">
        <v>18.58004</v>
      </c>
      <c r="G10" s="379">
        <v>10.25949</v>
      </c>
      <c r="H10" s="378">
        <v>12.51871</v>
      </c>
      <c r="I10" s="379">
        <v>11.655290000000001</v>
      </c>
      <c r="J10" s="378">
        <v>40.255180000000003</v>
      </c>
      <c r="K10" s="379">
        <v>12.993410000000001</v>
      </c>
      <c r="L10" s="378">
        <v>15.22011</v>
      </c>
      <c r="M10" s="379">
        <v>8.4223499999999998</v>
      </c>
      <c r="N10" s="378" t="s">
        <v>482</v>
      </c>
      <c r="O10" s="381" t="s">
        <v>482</v>
      </c>
      <c r="P10" s="379">
        <v>110.69696999999999</v>
      </c>
      <c r="Q10" s="380">
        <v>12.454549999999999</v>
      </c>
    </row>
    <row r="11" spans="1:23" ht="24.95" customHeight="1" x14ac:dyDescent="0.2">
      <c r="A11" s="251" t="s">
        <v>67</v>
      </c>
      <c r="B11" s="378">
        <v>33.320689999999999</v>
      </c>
      <c r="C11" s="379">
        <v>10.383789999999999</v>
      </c>
      <c r="D11" s="378">
        <v>10.81607</v>
      </c>
      <c r="E11" s="379">
        <v>12.505710000000001</v>
      </c>
      <c r="F11" s="378">
        <v>15.981920000000001</v>
      </c>
      <c r="G11" s="379">
        <v>6.9880000000000004</v>
      </c>
      <c r="H11" s="378">
        <v>15.28431</v>
      </c>
      <c r="I11" s="379">
        <v>11.03478</v>
      </c>
      <c r="J11" s="378">
        <v>63.595410000000001</v>
      </c>
      <c r="K11" s="379">
        <v>11.71651</v>
      </c>
      <c r="L11" s="378">
        <v>17.516860000000001</v>
      </c>
      <c r="M11" s="379">
        <v>7.9093099999999996</v>
      </c>
      <c r="N11" s="378">
        <v>262.25</v>
      </c>
      <c r="O11" s="381">
        <v>14.97222</v>
      </c>
      <c r="P11" s="379">
        <v>82.370480000000001</v>
      </c>
      <c r="Q11" s="380">
        <v>8.7831299999999999</v>
      </c>
    </row>
    <row r="12" spans="1:23" ht="24.95" customHeight="1" x14ac:dyDescent="0.2">
      <c r="A12" s="251" t="s">
        <v>68</v>
      </c>
      <c r="B12" s="378">
        <v>35.59693</v>
      </c>
      <c r="C12" s="379">
        <v>11.041790000000001</v>
      </c>
      <c r="D12" s="378">
        <v>15.21053</v>
      </c>
      <c r="E12" s="379">
        <v>12.57085</v>
      </c>
      <c r="F12" s="378">
        <v>20.565290000000001</v>
      </c>
      <c r="G12" s="379">
        <v>9.1867800000000006</v>
      </c>
      <c r="H12" s="378">
        <v>14.59075</v>
      </c>
      <c r="I12" s="379">
        <v>11.064209999999999</v>
      </c>
      <c r="J12" s="378">
        <v>55.518859999999997</v>
      </c>
      <c r="K12" s="379">
        <v>12.49288</v>
      </c>
      <c r="L12" s="378">
        <v>12.562709999999999</v>
      </c>
      <c r="M12" s="379">
        <v>7.8915300000000004</v>
      </c>
      <c r="N12" s="378">
        <v>341.79730000000001</v>
      </c>
      <c r="O12" s="381">
        <v>14.97297</v>
      </c>
      <c r="P12" s="379">
        <v>27.99213</v>
      </c>
      <c r="Q12" s="380">
        <v>8.0944900000000004</v>
      </c>
    </row>
    <row r="13" spans="1:23" ht="24.95" customHeight="1" x14ac:dyDescent="0.2">
      <c r="A13" s="251" t="s">
        <v>69</v>
      </c>
      <c r="B13" s="378">
        <v>41.54074</v>
      </c>
      <c r="C13" s="379">
        <v>11.491820000000001</v>
      </c>
      <c r="D13" s="378">
        <v>18.593830000000001</v>
      </c>
      <c r="E13" s="379">
        <v>12.95013</v>
      </c>
      <c r="F13" s="378">
        <v>15.72443</v>
      </c>
      <c r="G13" s="379">
        <v>9.7453800000000008</v>
      </c>
      <c r="H13" s="378">
        <v>13.91935</v>
      </c>
      <c r="I13" s="379">
        <v>10.661989999999999</v>
      </c>
      <c r="J13" s="378">
        <v>72.316730000000007</v>
      </c>
      <c r="K13" s="379">
        <v>12.961349999999999</v>
      </c>
      <c r="L13" s="378">
        <v>35.615740000000002</v>
      </c>
      <c r="M13" s="379">
        <v>9.0689799999999998</v>
      </c>
      <c r="N13" s="378">
        <v>244.58530999999999</v>
      </c>
      <c r="O13" s="381">
        <v>11.054</v>
      </c>
      <c r="P13" s="379">
        <v>109.53822</v>
      </c>
      <c r="Q13" s="380">
        <v>12.932980000000001</v>
      </c>
    </row>
    <row r="14" spans="1:23" ht="24.95" customHeight="1" x14ac:dyDescent="0.2">
      <c r="A14" s="251" t="s">
        <v>70</v>
      </c>
      <c r="B14" s="378">
        <v>34.779519999999998</v>
      </c>
      <c r="C14" s="379">
        <v>11.461600000000001</v>
      </c>
      <c r="D14" s="378">
        <v>12.3439</v>
      </c>
      <c r="E14" s="379">
        <v>15.616390000000001</v>
      </c>
      <c r="F14" s="378">
        <v>16.495539999999998</v>
      </c>
      <c r="G14" s="379">
        <v>9.9024199999999993</v>
      </c>
      <c r="H14" s="378">
        <v>13.721310000000001</v>
      </c>
      <c r="I14" s="379">
        <v>11.573309999999999</v>
      </c>
      <c r="J14" s="378">
        <v>56.750520000000002</v>
      </c>
      <c r="K14" s="379">
        <v>12.11524</v>
      </c>
      <c r="L14" s="378">
        <v>22.010570000000001</v>
      </c>
      <c r="M14" s="379">
        <v>7.5322800000000001</v>
      </c>
      <c r="N14" s="378">
        <v>202.04253</v>
      </c>
      <c r="O14" s="381">
        <v>12.379670000000001</v>
      </c>
      <c r="P14" s="379">
        <v>48.848559999999999</v>
      </c>
      <c r="Q14" s="380">
        <v>9.1383799999999997</v>
      </c>
    </row>
    <row r="15" spans="1:23" ht="24.95" customHeight="1" x14ac:dyDescent="0.2">
      <c r="A15" s="251" t="s">
        <v>71</v>
      </c>
      <c r="B15" s="378">
        <v>31.018789999999999</v>
      </c>
      <c r="C15" s="379">
        <v>10.928750000000001</v>
      </c>
      <c r="D15" s="378">
        <v>17.415700000000001</v>
      </c>
      <c r="E15" s="379">
        <v>15.05124</v>
      </c>
      <c r="F15" s="378">
        <v>16.206769999999999</v>
      </c>
      <c r="G15" s="379">
        <v>8.9803200000000007</v>
      </c>
      <c r="H15" s="378">
        <v>12.887449999999999</v>
      </c>
      <c r="I15" s="379">
        <v>11.418150000000001</v>
      </c>
      <c r="J15" s="378">
        <v>53.282919999999997</v>
      </c>
      <c r="K15" s="379">
        <v>11.04561</v>
      </c>
      <c r="L15" s="378">
        <v>20.492239999999999</v>
      </c>
      <c r="M15" s="379">
        <v>8.2080400000000004</v>
      </c>
      <c r="N15" s="378">
        <v>103.34768</v>
      </c>
      <c r="O15" s="381">
        <v>10.990069999999999</v>
      </c>
      <c r="P15" s="379">
        <v>68.966769999999997</v>
      </c>
      <c r="Q15" s="380">
        <v>9.5528700000000004</v>
      </c>
    </row>
    <row r="16" spans="1:23" ht="24.95" customHeight="1" x14ac:dyDescent="0.2">
      <c r="A16" s="251" t="s">
        <v>72</v>
      </c>
      <c r="B16" s="378">
        <v>26.894369999999999</v>
      </c>
      <c r="C16" s="379">
        <v>10.78823</v>
      </c>
      <c r="D16" s="378">
        <v>11.795809999999999</v>
      </c>
      <c r="E16" s="379">
        <v>20.47644</v>
      </c>
      <c r="F16" s="378">
        <v>16.132149999999999</v>
      </c>
      <c r="G16" s="379">
        <v>10.67118</v>
      </c>
      <c r="H16" s="378">
        <v>12.49136</v>
      </c>
      <c r="I16" s="379">
        <v>10.447620000000001</v>
      </c>
      <c r="J16" s="378">
        <v>48.946489999999997</v>
      </c>
      <c r="K16" s="379">
        <v>10.28571</v>
      </c>
      <c r="L16" s="378">
        <v>13.85759</v>
      </c>
      <c r="M16" s="379">
        <v>7.9938099999999999</v>
      </c>
      <c r="N16" s="378">
        <v>38.746580000000002</v>
      </c>
      <c r="O16" s="381">
        <v>5.9383600000000003</v>
      </c>
      <c r="P16" s="379">
        <v>40.624389999999998</v>
      </c>
      <c r="Q16" s="380">
        <v>8.9365900000000007</v>
      </c>
    </row>
    <row r="17" spans="1:17" ht="24.95" customHeight="1" x14ac:dyDescent="0.2">
      <c r="A17" s="251" t="s">
        <v>73</v>
      </c>
      <c r="B17" s="378">
        <v>28.346630000000001</v>
      </c>
      <c r="C17" s="379">
        <v>10.74404</v>
      </c>
      <c r="D17" s="378">
        <v>9.9588199999999993</v>
      </c>
      <c r="E17" s="379">
        <v>14.73706</v>
      </c>
      <c r="F17" s="378">
        <v>15.02031</v>
      </c>
      <c r="G17" s="379">
        <v>8.6830599999999993</v>
      </c>
      <c r="H17" s="378">
        <v>12.98584</v>
      </c>
      <c r="I17" s="379">
        <v>10.58253</v>
      </c>
      <c r="J17" s="378">
        <v>55.057209999999998</v>
      </c>
      <c r="K17" s="379">
        <v>11.27469</v>
      </c>
      <c r="L17" s="378">
        <v>14.123200000000001</v>
      </c>
      <c r="M17" s="379">
        <v>9.3917199999999994</v>
      </c>
      <c r="N17" s="378">
        <v>9.75</v>
      </c>
      <c r="O17" s="381">
        <v>10.41667</v>
      </c>
      <c r="P17" s="379">
        <v>44.009709999999998</v>
      </c>
      <c r="Q17" s="380">
        <v>9.5242699999999996</v>
      </c>
    </row>
    <row r="18" spans="1:17" ht="24.95" customHeight="1" x14ac:dyDescent="0.2">
      <c r="A18" s="251" t="s">
        <v>74</v>
      </c>
      <c r="B18" s="378">
        <v>32.45682</v>
      </c>
      <c r="C18" s="379">
        <v>10.940630000000001</v>
      </c>
      <c r="D18" s="378">
        <v>10.06753</v>
      </c>
      <c r="E18" s="379">
        <v>14.15584</v>
      </c>
      <c r="F18" s="378">
        <v>16.94988</v>
      </c>
      <c r="G18" s="379">
        <v>9.2179500000000001</v>
      </c>
      <c r="H18" s="378">
        <v>13.93412</v>
      </c>
      <c r="I18" s="379">
        <v>10.736459999999999</v>
      </c>
      <c r="J18" s="378">
        <v>59.940040000000003</v>
      </c>
      <c r="K18" s="379">
        <v>12.306089999999999</v>
      </c>
      <c r="L18" s="378">
        <v>18.05855</v>
      </c>
      <c r="M18" s="379">
        <v>7.1662800000000004</v>
      </c>
      <c r="N18" s="378">
        <v>36.122450000000001</v>
      </c>
      <c r="O18" s="381">
        <v>8.5816300000000005</v>
      </c>
      <c r="P18" s="379">
        <v>67.09402</v>
      </c>
      <c r="Q18" s="380">
        <v>7.7350399999999997</v>
      </c>
    </row>
    <row r="19" spans="1:17" ht="24.95" customHeight="1" x14ac:dyDescent="0.2">
      <c r="A19" s="251" t="s">
        <v>75</v>
      </c>
      <c r="B19" s="378">
        <v>30.574390000000001</v>
      </c>
      <c r="C19" s="379">
        <v>10.434329999999999</v>
      </c>
      <c r="D19" s="378">
        <v>11.028040000000001</v>
      </c>
      <c r="E19" s="379">
        <v>10.202719999999999</v>
      </c>
      <c r="F19" s="378">
        <v>19.028379999999999</v>
      </c>
      <c r="G19" s="379">
        <v>9.1394900000000003</v>
      </c>
      <c r="H19" s="378">
        <v>14.49966</v>
      </c>
      <c r="I19" s="379">
        <v>10.51051</v>
      </c>
      <c r="J19" s="378">
        <v>58.487949999999998</v>
      </c>
      <c r="K19" s="379">
        <v>11.833</v>
      </c>
      <c r="L19" s="378">
        <v>19.14385</v>
      </c>
      <c r="M19" s="379">
        <v>7.3271499999999996</v>
      </c>
      <c r="N19" s="378">
        <v>256.34483</v>
      </c>
      <c r="O19" s="381">
        <v>10.39655</v>
      </c>
      <c r="P19" s="379">
        <v>29.22973</v>
      </c>
      <c r="Q19" s="380">
        <v>7.5432399999999999</v>
      </c>
    </row>
    <row r="20" spans="1:17" ht="24.95" customHeight="1" x14ac:dyDescent="0.2">
      <c r="A20" s="259" t="s">
        <v>76</v>
      </c>
      <c r="B20" s="378">
        <v>33.915649999999999</v>
      </c>
      <c r="C20" s="379">
        <v>11.135870000000001</v>
      </c>
      <c r="D20" s="378">
        <v>13.8125</v>
      </c>
      <c r="E20" s="379">
        <v>16.8902</v>
      </c>
      <c r="F20" s="378">
        <v>19.471419999999998</v>
      </c>
      <c r="G20" s="379">
        <v>9.5816099999999995</v>
      </c>
      <c r="H20" s="378">
        <v>15.384359999999999</v>
      </c>
      <c r="I20" s="379">
        <v>10.82654</v>
      </c>
      <c r="J20" s="378">
        <v>62.935429999999997</v>
      </c>
      <c r="K20" s="379">
        <v>12.08846</v>
      </c>
      <c r="L20" s="378">
        <v>16.92408</v>
      </c>
      <c r="M20" s="379">
        <v>6.41866</v>
      </c>
      <c r="N20" s="378">
        <v>165.04918000000001</v>
      </c>
      <c r="O20" s="381">
        <v>7.9672099999999997</v>
      </c>
      <c r="P20" s="379">
        <v>50.518749999999997</v>
      </c>
      <c r="Q20" s="380">
        <v>6.9874999999999998</v>
      </c>
    </row>
    <row r="21" spans="1:17" ht="24.95" customHeight="1" thickBot="1" x14ac:dyDescent="0.25">
      <c r="A21" s="252" t="s">
        <v>85</v>
      </c>
      <c r="B21" s="497">
        <v>30.035730000000001</v>
      </c>
      <c r="C21" s="498">
        <v>10.967230000000001</v>
      </c>
      <c r="D21" s="499">
        <v>12.2004</v>
      </c>
      <c r="E21" s="500">
        <v>14.99644</v>
      </c>
      <c r="F21" s="499">
        <v>15.619579999999999</v>
      </c>
      <c r="G21" s="500">
        <v>9.4464000000000006</v>
      </c>
      <c r="H21" s="499">
        <v>13.67876</v>
      </c>
      <c r="I21" s="500">
        <v>11.09042</v>
      </c>
      <c r="J21" s="499">
        <v>55.012320000000003</v>
      </c>
      <c r="K21" s="500">
        <v>11.449579999999999</v>
      </c>
      <c r="L21" s="499">
        <v>21.31203</v>
      </c>
      <c r="M21" s="500">
        <v>7.6629300000000002</v>
      </c>
      <c r="N21" s="499">
        <v>129.02454</v>
      </c>
      <c r="O21" s="501">
        <v>10.45922</v>
      </c>
      <c r="P21" s="498">
        <v>63.590899999999998</v>
      </c>
      <c r="Q21" s="502">
        <v>10.22927</v>
      </c>
    </row>
    <row r="22" spans="1:17" s="397" customFormat="1" x14ac:dyDescent="0.2"/>
    <row r="23" spans="1:17" s="526" customFormat="1" ht="11.25" x14ac:dyDescent="0.2">
      <c r="A23" s="526" t="str">
        <f>'Tabelle 1.1'!A38</f>
        <v>Anmerkungen. Datengrundlage: Volkshochschul-Statistik 2024; Basis: 821 vhs.</v>
      </c>
    </row>
    <row r="24" spans="1:17" s="397" customFormat="1" x14ac:dyDescent="0.2"/>
    <row r="25" spans="1:17" s="397" customFormat="1" x14ac:dyDescent="0.2">
      <c r="A25" s="534" t="str">
        <f>Tabelle1!$A$41</f>
        <v>Datengrundlage: Deutsches Institut für Erwachsenenbildung DIE (2025). „Basisdaten Volkshochschul-Statistik (seit 2018)“</v>
      </c>
      <c r="B25" s="536"/>
      <c r="C25" s="536"/>
    </row>
    <row r="26" spans="1:17" s="397" customFormat="1" x14ac:dyDescent="0.2">
      <c r="A26" s="534" t="str">
        <f>Tabelle1!$A$42</f>
        <v xml:space="preserve">(ZA6276; Version 2.0.0) [Data set]. GESIS, Köln. </v>
      </c>
      <c r="B26" s="532"/>
      <c r="F26" s="762" t="s">
        <v>473</v>
      </c>
      <c r="G26" s="762"/>
      <c r="H26" s="762"/>
    </row>
    <row r="27" spans="1:17" s="397" customFormat="1" x14ac:dyDescent="0.2">
      <c r="A27" s="536"/>
      <c r="B27" s="536"/>
      <c r="C27" s="536"/>
    </row>
    <row r="28" spans="1:17" s="397" customFormat="1" x14ac:dyDescent="0.2">
      <c r="A28" s="666" t="str">
        <f>Tabelle1!$A$44</f>
        <v>Die Tabellen stehen unter der Lizenz CC BY-SA DEED 4.0.</v>
      </c>
      <c r="B28" s="536"/>
      <c r="C28" s="536"/>
    </row>
  </sheetData>
  <mergeCells count="12">
    <mergeCell ref="F26:H26"/>
    <mergeCell ref="F3:G3"/>
    <mergeCell ref="H3:I3"/>
    <mergeCell ref="J3:K3"/>
    <mergeCell ref="L3:M3"/>
    <mergeCell ref="A1:Q1"/>
    <mergeCell ref="D2:Q2"/>
    <mergeCell ref="N3:O3"/>
    <mergeCell ref="P3:Q3"/>
    <mergeCell ref="A2:A4"/>
    <mergeCell ref="B2:C3"/>
    <mergeCell ref="D3:E3"/>
  </mergeCells>
  <conditionalFormatting sqref="A5 A7:A21">
    <cfRule type="cellIs" dxfId="9" priority="3" stopIfTrue="1" operator="equal">
      <formula>0</formula>
    </cfRule>
  </conditionalFormatting>
  <hyperlinks>
    <hyperlink ref="A28" r:id="rId1" display="Publikation und Tabellen stehen unter der Lizenz CC BY-SA DEED 4.0." xr:uid="{58BEA257-355B-4658-B793-8B74AD8E8B8B}"/>
    <hyperlink ref="F26" r:id="rId2" xr:uid="{9066085F-8D58-4889-B859-E4F40544545F}"/>
    <hyperlink ref="F26:H26" r:id="rId3" display="http://dx.doi.org/10.4232/1.14582 " xr:uid="{2E185C9F-26A8-4BE5-8188-C0B677FD8B74}"/>
  </hyperlinks>
  <pageMargins left="0.78740157480314965" right="0.78740157480314965" top="0.98425196850393704" bottom="0.98425196850393704" header="0.51181102362204722" footer="0.51181102362204722"/>
  <pageSetup paperSize="9" scale="67" orientation="portrait" r:id="rId4"/>
  <headerFooter scaleWithDoc="0" alignWithMargins="0"/>
  <legacyDrawingHF r:id="rId5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2D09C-7429-489B-9F60-ABEFFA64C5F2}">
  <sheetPr>
    <pageSetUpPr fitToPage="1"/>
  </sheetPr>
  <dimension ref="A1:L37"/>
  <sheetViews>
    <sheetView view="pageBreakPreview" zoomScaleNormal="100" zoomScaleSheetLayoutView="100" workbookViewId="0">
      <selection sqref="A1:I1"/>
    </sheetView>
  </sheetViews>
  <sheetFormatPr baseColWidth="10" defaultRowHeight="12.75" x14ac:dyDescent="0.2"/>
  <cols>
    <col min="1" max="1" width="16.85546875" style="20" customWidth="1"/>
    <col min="2" max="2" width="17.85546875" style="20" customWidth="1"/>
    <col min="3" max="3" width="16.42578125" style="20" customWidth="1"/>
    <col min="4" max="4" width="18.85546875" style="20" customWidth="1"/>
    <col min="5" max="5" width="20.28515625" style="20" customWidth="1"/>
    <col min="6" max="7" width="20.7109375" style="20" customWidth="1"/>
    <col min="8" max="8" width="21.5703125" style="20" customWidth="1"/>
    <col min="9" max="9" width="20.7109375" style="20" customWidth="1"/>
    <col min="10" max="10" width="2.7109375" style="397" customWidth="1"/>
    <col min="11" max="16384" width="11.42578125" style="20"/>
  </cols>
  <sheetData>
    <row r="1" spans="1:12" ht="39.950000000000003" customHeight="1" thickBot="1" x14ac:dyDescent="0.25">
      <c r="A1" s="785" t="str">
        <f>"Tabelle 31: Strukturdaten " &amp;Hilfswerte!B1</f>
        <v>Tabelle 31: Strukturdaten 2024</v>
      </c>
      <c r="B1" s="785"/>
      <c r="C1" s="785"/>
      <c r="D1" s="785"/>
      <c r="E1" s="785"/>
      <c r="F1" s="785"/>
      <c r="G1" s="785"/>
      <c r="H1" s="785"/>
      <c r="I1" s="785"/>
      <c r="J1" s="545"/>
      <c r="K1" s="34"/>
      <c r="L1" s="34"/>
    </row>
    <row r="2" spans="1:12" ht="27" customHeight="1" x14ac:dyDescent="0.2">
      <c r="A2" s="643"/>
      <c r="B2" s="796" t="s">
        <v>315</v>
      </c>
      <c r="C2" s="796"/>
      <c r="D2" s="796"/>
      <c r="E2" s="796"/>
      <c r="F2" s="795" t="s">
        <v>316</v>
      </c>
      <c r="G2" s="796"/>
      <c r="H2" s="796"/>
      <c r="I2" s="863"/>
    </row>
    <row r="3" spans="1:12" ht="132" customHeight="1" x14ac:dyDescent="0.2">
      <c r="A3" s="644" t="s">
        <v>12</v>
      </c>
      <c r="B3" s="645" t="s">
        <v>317</v>
      </c>
      <c r="C3" s="645" t="s">
        <v>549</v>
      </c>
      <c r="D3" s="645" t="s">
        <v>318</v>
      </c>
      <c r="E3" s="646" t="s">
        <v>319</v>
      </c>
      <c r="F3" s="645" t="s">
        <v>320</v>
      </c>
      <c r="G3" s="645" t="s">
        <v>379</v>
      </c>
      <c r="H3" s="645" t="s">
        <v>321</v>
      </c>
      <c r="I3" s="647" t="s">
        <v>378</v>
      </c>
    </row>
    <row r="4" spans="1:12" ht="24.95" customHeight="1" x14ac:dyDescent="0.2">
      <c r="A4" s="745" t="s">
        <v>61</v>
      </c>
      <c r="B4" s="382">
        <v>23.573509999999999</v>
      </c>
      <c r="C4" s="382">
        <v>15.156129999999999</v>
      </c>
      <c r="D4" s="382">
        <v>1.8727100000000001</v>
      </c>
      <c r="E4" s="382">
        <v>5.4509400000000001</v>
      </c>
      <c r="F4" s="509">
        <v>236.09889999999999</v>
      </c>
      <c r="G4" s="503">
        <v>148.01910000000001</v>
      </c>
      <c r="H4" s="503">
        <v>239.92474000000001</v>
      </c>
      <c r="I4" s="504">
        <v>151.84492</v>
      </c>
    </row>
    <row r="5" spans="1:12" ht="24.95" customHeight="1" x14ac:dyDescent="0.2">
      <c r="A5" s="251" t="s">
        <v>62</v>
      </c>
      <c r="B5" s="382">
        <v>21.084820000000001</v>
      </c>
      <c r="C5" s="382">
        <v>13.5205</v>
      </c>
      <c r="D5" s="382">
        <v>1.88334</v>
      </c>
      <c r="E5" s="382">
        <v>6.29793</v>
      </c>
      <c r="F5" s="509">
        <v>189.5394</v>
      </c>
      <c r="G5" s="503">
        <v>149.7491</v>
      </c>
      <c r="H5" s="503">
        <v>194.91358</v>
      </c>
      <c r="I5" s="504">
        <v>155.12321</v>
      </c>
    </row>
    <row r="6" spans="1:12" ht="24.95" customHeight="1" x14ac:dyDescent="0.2">
      <c r="A6" s="251" t="s">
        <v>63</v>
      </c>
      <c r="B6" s="382">
        <v>19.233930000000001</v>
      </c>
      <c r="C6" s="382">
        <v>14.8226</v>
      </c>
      <c r="D6" s="382">
        <v>8.5889399999999991</v>
      </c>
      <c r="E6" s="382" t="s">
        <v>482</v>
      </c>
      <c r="F6" s="509">
        <v>241.57939999999999</v>
      </c>
      <c r="G6" s="503">
        <v>169.95179999999999</v>
      </c>
      <c r="H6" s="503">
        <v>242.58197000000001</v>
      </c>
      <c r="I6" s="504">
        <v>170.95437999999999</v>
      </c>
    </row>
    <row r="7" spans="1:12" ht="24.95" customHeight="1" x14ac:dyDescent="0.2">
      <c r="A7" s="251" t="s">
        <v>64</v>
      </c>
      <c r="B7" s="383">
        <v>8.3285</v>
      </c>
      <c r="C7" s="383">
        <v>6.4394600000000004</v>
      </c>
      <c r="D7" s="383">
        <v>1.27118</v>
      </c>
      <c r="E7" s="383">
        <v>2.7154500000000001</v>
      </c>
      <c r="F7" s="509">
        <v>82.926699999999997</v>
      </c>
      <c r="G7" s="503">
        <v>61.637300000000003</v>
      </c>
      <c r="H7" s="503">
        <v>84.818839999999994</v>
      </c>
      <c r="I7" s="504">
        <v>63.529490000000003</v>
      </c>
    </row>
    <row r="8" spans="1:12" ht="24.95" customHeight="1" x14ac:dyDescent="0.2">
      <c r="A8" s="251" t="s">
        <v>65</v>
      </c>
      <c r="B8" s="383">
        <v>28.418510000000001</v>
      </c>
      <c r="C8" s="383">
        <v>22.093160000000001</v>
      </c>
      <c r="D8" s="383">
        <v>0.15151999999999999</v>
      </c>
      <c r="E8" s="383">
        <v>10.242139999999999</v>
      </c>
      <c r="F8" s="509">
        <v>239.6317</v>
      </c>
      <c r="G8" s="503">
        <v>137.4709</v>
      </c>
      <c r="H8" s="503">
        <v>241.70345</v>
      </c>
      <c r="I8" s="504">
        <v>139.54255000000001</v>
      </c>
    </row>
    <row r="9" spans="1:12" ht="24.95" customHeight="1" x14ac:dyDescent="0.2">
      <c r="A9" s="251" t="s">
        <v>66</v>
      </c>
      <c r="B9" s="383">
        <v>14.14911</v>
      </c>
      <c r="C9" s="383">
        <v>8.1668599999999998</v>
      </c>
      <c r="D9" s="383">
        <v>5.2373700000000003</v>
      </c>
      <c r="E9" s="383" t="s">
        <v>482</v>
      </c>
      <c r="F9" s="509">
        <v>120.1653</v>
      </c>
      <c r="G9" s="503">
        <v>85.6965</v>
      </c>
      <c r="H9" s="503">
        <v>120.21401</v>
      </c>
      <c r="I9" s="504">
        <v>85.745170000000002</v>
      </c>
    </row>
    <row r="10" spans="1:12" ht="24.95" customHeight="1" x14ac:dyDescent="0.2">
      <c r="A10" s="251" t="s">
        <v>67</v>
      </c>
      <c r="B10" s="383">
        <v>19.797219999999999</v>
      </c>
      <c r="C10" s="383">
        <v>14.43685</v>
      </c>
      <c r="D10" s="383">
        <v>1.0612999999999999</v>
      </c>
      <c r="E10" s="383">
        <v>6.4634</v>
      </c>
      <c r="F10" s="509">
        <v>171.06309999999999</v>
      </c>
      <c r="G10" s="503">
        <v>97.556200000000004</v>
      </c>
      <c r="H10" s="503">
        <v>172.98564999999999</v>
      </c>
      <c r="I10" s="504">
        <v>99.478740000000002</v>
      </c>
    </row>
    <row r="11" spans="1:12" ht="24.95" customHeight="1" x14ac:dyDescent="0.2">
      <c r="A11" s="251" t="s">
        <v>68</v>
      </c>
      <c r="B11" s="383">
        <v>8.9360400000000002</v>
      </c>
      <c r="C11" s="383">
        <v>7.4630700000000001</v>
      </c>
      <c r="D11" s="383">
        <v>1.53121</v>
      </c>
      <c r="E11" s="383">
        <v>3.0045500000000001</v>
      </c>
      <c r="F11" s="509">
        <v>81.025999999999996</v>
      </c>
      <c r="G11" s="503">
        <v>52.168700000000001</v>
      </c>
      <c r="H11" s="503">
        <v>81.974199999999996</v>
      </c>
      <c r="I11" s="504">
        <v>53.116849999999999</v>
      </c>
    </row>
    <row r="12" spans="1:12" ht="24.95" customHeight="1" x14ac:dyDescent="0.2">
      <c r="A12" s="251" t="s">
        <v>69</v>
      </c>
      <c r="B12" s="383">
        <v>34.241990000000001</v>
      </c>
      <c r="C12" s="383">
        <v>24.949739999999998</v>
      </c>
      <c r="D12" s="383">
        <v>2.7998699999999999</v>
      </c>
      <c r="E12" s="383">
        <v>5.3458100000000002</v>
      </c>
      <c r="F12" s="509">
        <v>219.81219999999999</v>
      </c>
      <c r="G12" s="503">
        <v>135.7851</v>
      </c>
      <c r="H12" s="503">
        <v>221.10380000000001</v>
      </c>
      <c r="I12" s="504">
        <v>137.07665</v>
      </c>
    </row>
    <row r="13" spans="1:12" ht="24.95" customHeight="1" x14ac:dyDescent="0.2">
      <c r="A13" s="251" t="s">
        <v>70</v>
      </c>
      <c r="B13" s="383">
        <v>19.557230000000001</v>
      </c>
      <c r="C13" s="383">
        <v>15.64452</v>
      </c>
      <c r="D13" s="383">
        <v>3.75129</v>
      </c>
      <c r="E13" s="383">
        <v>5.6203799999999999</v>
      </c>
      <c r="F13" s="509">
        <v>145.79910000000001</v>
      </c>
      <c r="G13" s="503">
        <v>87.990600000000001</v>
      </c>
      <c r="H13" s="503">
        <v>148.48858000000001</v>
      </c>
      <c r="I13" s="504">
        <v>90.680080000000004</v>
      </c>
    </row>
    <row r="14" spans="1:12" ht="24.95" customHeight="1" x14ac:dyDescent="0.2">
      <c r="A14" s="251" t="s">
        <v>71</v>
      </c>
      <c r="B14" s="383">
        <v>15.11758</v>
      </c>
      <c r="C14" s="383">
        <v>10.819610000000001</v>
      </c>
      <c r="D14" s="383">
        <v>1.5044900000000001</v>
      </c>
      <c r="E14" s="383">
        <v>2.6143200000000002</v>
      </c>
      <c r="F14" s="509">
        <v>168.44309999999999</v>
      </c>
      <c r="G14" s="503">
        <v>104.45440000000001</v>
      </c>
      <c r="H14" s="503">
        <v>170.494</v>
      </c>
      <c r="I14" s="504">
        <v>106.50524</v>
      </c>
    </row>
    <row r="15" spans="1:12" ht="24.95" customHeight="1" x14ac:dyDescent="0.2">
      <c r="A15" s="251" t="s">
        <v>72</v>
      </c>
      <c r="B15" s="383">
        <v>14.63739</v>
      </c>
      <c r="C15" s="383">
        <v>10.987299999999999</v>
      </c>
      <c r="D15" s="383">
        <v>2.4040900000000001</v>
      </c>
      <c r="E15" s="383">
        <v>3.9294899999999999</v>
      </c>
      <c r="F15" s="509">
        <v>156.69980000000001</v>
      </c>
      <c r="G15" s="503">
        <v>105.81699999999999</v>
      </c>
      <c r="H15" s="503">
        <v>161.61818</v>
      </c>
      <c r="I15" s="504">
        <v>110.73546</v>
      </c>
    </row>
    <row r="16" spans="1:12" ht="24.95" customHeight="1" x14ac:dyDescent="0.2">
      <c r="A16" s="251" t="s">
        <v>73</v>
      </c>
      <c r="B16" s="383">
        <v>10.97092</v>
      </c>
      <c r="C16" s="383">
        <v>8.0484899999999993</v>
      </c>
      <c r="D16" s="383">
        <v>1.96689</v>
      </c>
      <c r="E16" s="383">
        <v>2.8757899999999998</v>
      </c>
      <c r="F16" s="509">
        <v>92.426199999999994</v>
      </c>
      <c r="G16" s="503">
        <v>63.627099999999999</v>
      </c>
      <c r="H16" s="503">
        <v>94.447760000000002</v>
      </c>
      <c r="I16" s="504">
        <v>65.648650000000004</v>
      </c>
    </row>
    <row r="17" spans="1:9" ht="24.95" customHeight="1" x14ac:dyDescent="0.2">
      <c r="A17" s="251" t="s">
        <v>74</v>
      </c>
      <c r="B17" s="383">
        <v>8.3377700000000008</v>
      </c>
      <c r="C17" s="383">
        <v>6.1853699999999998</v>
      </c>
      <c r="D17" s="383">
        <v>0.93698999999999999</v>
      </c>
      <c r="E17" s="383">
        <v>2.16269</v>
      </c>
      <c r="F17" s="509">
        <v>85.5017</v>
      </c>
      <c r="G17" s="503">
        <v>54.536999999999999</v>
      </c>
      <c r="H17" s="503">
        <v>86.401970000000006</v>
      </c>
      <c r="I17" s="504">
        <v>55.43723</v>
      </c>
    </row>
    <row r="18" spans="1:9" ht="24.95" customHeight="1" x14ac:dyDescent="0.2">
      <c r="A18" s="251" t="s">
        <v>75</v>
      </c>
      <c r="B18" s="383">
        <v>22.151150000000001</v>
      </c>
      <c r="C18" s="383">
        <v>15.843540000000001</v>
      </c>
      <c r="D18" s="383">
        <v>0.56042999999999998</v>
      </c>
      <c r="E18" s="383">
        <v>7.6679199999999996</v>
      </c>
      <c r="F18" s="509">
        <v>206.9811</v>
      </c>
      <c r="G18" s="503">
        <v>122.4881</v>
      </c>
      <c r="H18" s="503">
        <v>210.48045999999999</v>
      </c>
      <c r="I18" s="504">
        <v>125.9875</v>
      </c>
    </row>
    <row r="19" spans="1:9" ht="24.95" customHeight="1" x14ac:dyDescent="0.2">
      <c r="A19" s="744" t="s">
        <v>76</v>
      </c>
      <c r="B19" s="384">
        <v>11.932639999999999</v>
      </c>
      <c r="C19" s="384">
        <v>9.6914999999999996</v>
      </c>
      <c r="D19" s="384">
        <v>2.3197100000000002</v>
      </c>
      <c r="E19" s="384">
        <v>2.32212</v>
      </c>
      <c r="F19" s="510">
        <v>109.4973</v>
      </c>
      <c r="G19" s="505">
        <v>75.079599999999999</v>
      </c>
      <c r="H19" s="505">
        <v>110.95609</v>
      </c>
      <c r="I19" s="506">
        <v>76.538340000000005</v>
      </c>
    </row>
    <row r="20" spans="1:9" ht="24.95" customHeight="1" thickBot="1" x14ac:dyDescent="0.25">
      <c r="A20" s="252" t="s">
        <v>85</v>
      </c>
      <c r="B20" s="385">
        <v>20.079879999999999</v>
      </c>
      <c r="C20" s="385">
        <v>14.411350000000001</v>
      </c>
      <c r="D20" s="385">
        <v>2.5765600000000002</v>
      </c>
      <c r="E20" s="385">
        <v>4.8630199999999997</v>
      </c>
      <c r="F20" s="511">
        <v>173.5335</v>
      </c>
      <c r="G20" s="507">
        <v>113.5505</v>
      </c>
      <c r="H20" s="507">
        <v>176.32436000000001</v>
      </c>
      <c r="I20" s="508">
        <v>116.34128</v>
      </c>
    </row>
    <row r="21" spans="1:9" s="397" customFormat="1" x14ac:dyDescent="0.2">
      <c r="A21" s="648"/>
      <c r="F21" s="649"/>
      <c r="G21" s="649"/>
      <c r="H21" s="649"/>
      <c r="I21" s="649"/>
    </row>
    <row r="22" spans="1:9" s="526" customFormat="1" ht="11.25" x14ac:dyDescent="0.2">
      <c r="A22" s="650" t="str">
        <f>"Anmerkungen. Datengrundlage: Volkshochschul-Statistik "&amp;Hilfswerte!B1&amp;"; Basis: "&amp;Tabelle1!$C$36&amp;" vhs."</f>
        <v>Anmerkungen. Datengrundlage: Volkshochschul-Statistik 2024; Basis: 821 vhs.</v>
      </c>
      <c r="F22" s="651"/>
      <c r="G22" s="651"/>
      <c r="H22" s="651"/>
      <c r="I22" s="651"/>
    </row>
    <row r="23" spans="1:9" s="397" customFormat="1" x14ac:dyDescent="0.2">
      <c r="A23" s="648"/>
    </row>
    <row r="24" spans="1:9" s="397" customFormat="1" x14ac:dyDescent="0.2">
      <c r="A24" s="534" t="str">
        <f>Tabelle1!$A$41</f>
        <v>Datengrundlage: Deutsches Institut für Erwachsenenbildung DIE (2025). „Basisdaten Volkshochschul-Statistik (seit 2018)“</v>
      </c>
      <c r="B24" s="536"/>
      <c r="C24" s="536"/>
    </row>
    <row r="25" spans="1:9" s="397" customFormat="1" x14ac:dyDescent="0.2">
      <c r="A25" s="534" t="str">
        <f>Tabelle1!$A$42</f>
        <v xml:space="preserve">(ZA6276; Version 2.0.0) [Data set]. GESIS, Köln. </v>
      </c>
      <c r="B25" s="532"/>
      <c r="D25" s="762" t="s">
        <v>473</v>
      </c>
      <c r="E25" s="762"/>
      <c r="F25" s="762"/>
    </row>
    <row r="26" spans="1:9" s="397" customFormat="1" x14ac:dyDescent="0.2">
      <c r="A26" s="536"/>
      <c r="B26" s="536"/>
      <c r="C26" s="536"/>
    </row>
    <row r="27" spans="1:9" s="397" customFormat="1" x14ac:dyDescent="0.2">
      <c r="A27" s="666" t="str">
        <f>Tabelle1!$A$44</f>
        <v>Die Tabellen stehen unter der Lizenz CC BY-SA DEED 4.0.</v>
      </c>
      <c r="B27" s="536"/>
      <c r="C27" s="536"/>
    </row>
    <row r="28" spans="1:9" x14ac:dyDescent="0.2">
      <c r="A28" s="23"/>
    </row>
    <row r="29" spans="1:9" x14ac:dyDescent="0.2">
      <c r="A29" s="23"/>
    </row>
    <row r="30" spans="1:9" x14ac:dyDescent="0.2">
      <c r="A30" s="23"/>
    </row>
    <row r="31" spans="1:9" x14ac:dyDescent="0.2">
      <c r="A31" s="23"/>
    </row>
    <row r="32" spans="1:9" x14ac:dyDescent="0.2">
      <c r="A32" s="23"/>
    </row>
    <row r="33" spans="1:1" x14ac:dyDescent="0.2">
      <c r="A33" s="23"/>
    </row>
    <row r="34" spans="1:1" x14ac:dyDescent="0.2">
      <c r="A34" s="23"/>
    </row>
    <row r="35" spans="1:1" x14ac:dyDescent="0.2">
      <c r="A35" s="23"/>
    </row>
    <row r="36" spans="1:1" x14ac:dyDescent="0.2">
      <c r="A36" s="23"/>
    </row>
    <row r="37" spans="1:1" x14ac:dyDescent="0.2">
      <c r="A37" s="23"/>
    </row>
  </sheetData>
  <mergeCells count="4">
    <mergeCell ref="B2:E2"/>
    <mergeCell ref="F2:I2"/>
    <mergeCell ref="A1:I1"/>
    <mergeCell ref="D25:F25"/>
  </mergeCells>
  <conditionalFormatting sqref="A21 A23 A29 A31 A33 A35">
    <cfRule type="cellIs" dxfId="8" priority="146" stopIfTrue="1" operator="equal">
      <formula>1</formula>
    </cfRule>
    <cfRule type="cellIs" dxfId="7" priority="147" stopIfTrue="1" operator="lessThan">
      <formula>0.0005</formula>
    </cfRule>
  </conditionalFormatting>
  <conditionalFormatting sqref="A22 A28 A30 A32 A34 A36">
    <cfRule type="cellIs" dxfId="6" priority="149" stopIfTrue="1" operator="equal">
      <formula>0</formula>
    </cfRule>
  </conditionalFormatting>
  <conditionalFormatting sqref="A37">
    <cfRule type="cellIs" dxfId="5" priority="148" stopIfTrue="1" operator="lessThan">
      <formula>0.0005</formula>
    </cfRule>
  </conditionalFormatting>
  <conditionalFormatting sqref="A4:I20">
    <cfRule type="cellIs" dxfId="4" priority="1" stopIfTrue="1" operator="equal">
      <formula>0</formula>
    </cfRule>
  </conditionalFormatting>
  <hyperlinks>
    <hyperlink ref="A27" r:id="rId1" display="Publikation und Tabellen stehen unter der Lizenz CC BY-SA DEED 4.0." xr:uid="{32787A7C-4F64-462E-97F9-48500CEA2151}"/>
    <hyperlink ref="D25" r:id="rId2" xr:uid="{A0B60B28-422B-475B-8141-105C6AF265D2}"/>
    <hyperlink ref="D25:F25" r:id="rId3" display="http://dx.doi.org/10.4232/1.14582 " xr:uid="{6C3E93E7-2E65-4BDD-9538-D42C8ACCD1E8}"/>
  </hyperlinks>
  <pageMargins left="0.7" right="0.7" top="0.78740157499999996" bottom="0.78740157499999996" header="0.3" footer="0.3"/>
  <pageSetup paperSize="9" scale="69" orientation="landscape" r:id="rId4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961B53-F17D-443A-AB7A-9E314AD8B4B0}">
  <sheetPr>
    <pageSetUpPr fitToPage="1"/>
  </sheetPr>
  <dimension ref="A1:K27"/>
  <sheetViews>
    <sheetView view="pageBreakPreview" zoomScaleNormal="100" zoomScaleSheetLayoutView="100" workbookViewId="0">
      <selection sqref="A1:I1"/>
    </sheetView>
  </sheetViews>
  <sheetFormatPr baseColWidth="10" defaultRowHeight="12.75" x14ac:dyDescent="0.2"/>
  <cols>
    <col min="1" max="1" width="15.28515625" style="9" customWidth="1"/>
    <col min="2" max="2" width="6.85546875" style="9" customWidth="1"/>
    <col min="3" max="3" width="7.7109375" style="9" customWidth="1"/>
    <col min="4" max="4" width="9.140625" style="9" customWidth="1"/>
    <col min="5" max="5" width="3.28515625" style="532" customWidth="1"/>
    <col min="6" max="6" width="23.7109375" style="9" customWidth="1"/>
    <col min="7" max="7" width="6.85546875" style="9" customWidth="1"/>
    <col min="8" max="8" width="7.7109375" style="9" customWidth="1"/>
    <col min="9" max="9" width="10.28515625" style="9" customWidth="1"/>
    <col min="10" max="10" width="10.140625" style="532" customWidth="1"/>
    <col min="11" max="16384" width="11.42578125" style="9"/>
  </cols>
  <sheetData>
    <row r="1" spans="1:11" s="3" customFormat="1" ht="39.950000000000003" customHeight="1" thickBot="1" x14ac:dyDescent="0.25">
      <c r="A1" s="968" t="str">
        <f>"Tabelle 32: Veränderungen gegenüber dem Vorjahr bei Kursen nach Ländern und Programmbereichen " &amp;Hilfswerte!B1</f>
        <v>Tabelle 32: Veränderungen gegenüber dem Vorjahr bei Kursen nach Ländern und Programmbereichen 2024</v>
      </c>
      <c r="B1" s="968"/>
      <c r="C1" s="968"/>
      <c r="D1" s="968"/>
      <c r="E1" s="968"/>
      <c r="F1" s="968"/>
      <c r="G1" s="968"/>
      <c r="H1" s="968"/>
      <c r="I1" s="968"/>
      <c r="J1" s="527"/>
    </row>
    <row r="2" spans="1:11" s="386" customFormat="1" ht="39" customHeight="1" x14ac:dyDescent="0.2">
      <c r="A2" s="554" t="s">
        <v>12</v>
      </c>
      <c r="B2" s="654" t="s">
        <v>16</v>
      </c>
      <c r="C2" s="654" t="s">
        <v>17</v>
      </c>
      <c r="D2" s="655" t="s">
        <v>18</v>
      </c>
      <c r="E2" s="652"/>
      <c r="F2" s="656" t="s">
        <v>255</v>
      </c>
      <c r="G2" s="654" t="s">
        <v>16</v>
      </c>
      <c r="H2" s="654" t="s">
        <v>17</v>
      </c>
      <c r="I2" s="655" t="s">
        <v>18</v>
      </c>
      <c r="J2" s="652"/>
      <c r="K2" s="387"/>
    </row>
    <row r="3" spans="1:11" s="388" customFormat="1" ht="36" customHeight="1" x14ac:dyDescent="0.2">
      <c r="A3" s="389" t="s">
        <v>61</v>
      </c>
      <c r="B3" s="512">
        <v>1.094E-2</v>
      </c>
      <c r="C3" s="513">
        <v>1.686E-2</v>
      </c>
      <c r="D3" s="514">
        <v>4.206E-2</v>
      </c>
      <c r="E3" s="653"/>
      <c r="F3" s="369" t="s">
        <v>89</v>
      </c>
      <c r="G3" s="196">
        <v>6.5979999999999997E-2</v>
      </c>
      <c r="H3" s="129">
        <v>1.8429999999999998E-2</v>
      </c>
      <c r="I3" s="225">
        <v>0.10811</v>
      </c>
      <c r="J3" s="653"/>
    </row>
    <row r="4" spans="1:11" s="388" customFormat="1" ht="36" customHeight="1" x14ac:dyDescent="0.2">
      <c r="A4" s="389" t="s">
        <v>62</v>
      </c>
      <c r="B4" s="512">
        <v>3.551E-2</v>
      </c>
      <c r="C4" s="513">
        <v>1.5730000000000001E-2</v>
      </c>
      <c r="D4" s="514">
        <v>6.5729999999999997E-2</v>
      </c>
      <c r="E4" s="653"/>
      <c r="F4" s="367" t="s">
        <v>113</v>
      </c>
      <c r="G4" s="196">
        <v>3.7339999999999998E-2</v>
      </c>
      <c r="H4" s="129">
        <v>2.887E-2</v>
      </c>
      <c r="I4" s="225">
        <v>6.4509999999999998E-2</v>
      </c>
      <c r="J4" s="653"/>
    </row>
    <row r="5" spans="1:11" s="388" customFormat="1" ht="36" customHeight="1" x14ac:dyDescent="0.2">
      <c r="A5" s="390" t="s">
        <v>63</v>
      </c>
      <c r="B5" s="512">
        <v>4.5569999999999999E-2</v>
      </c>
      <c r="C5" s="513">
        <v>3.1109999999999999E-2</v>
      </c>
      <c r="D5" s="514">
        <v>7.0440000000000003E-2</v>
      </c>
      <c r="E5" s="653"/>
      <c r="F5" s="367" t="s">
        <v>19</v>
      </c>
      <c r="G5" s="196">
        <v>3.381E-2</v>
      </c>
      <c r="H5" s="129">
        <v>2.1360000000000001E-2</v>
      </c>
      <c r="I5" s="225">
        <v>6.0199999999999997E-2</v>
      </c>
      <c r="J5" s="653"/>
    </row>
    <row r="6" spans="1:11" s="388" customFormat="1" ht="36" customHeight="1" x14ac:dyDescent="0.2">
      <c r="A6" s="390" t="s">
        <v>64</v>
      </c>
      <c r="B6" s="512">
        <v>2.034E-2</v>
      </c>
      <c r="C6" s="513">
        <v>-2.264E-2</v>
      </c>
      <c r="D6" s="514">
        <v>5.6919999999999998E-2</v>
      </c>
      <c r="E6" s="653"/>
      <c r="F6" s="367" t="s">
        <v>20</v>
      </c>
      <c r="G6" s="196">
        <v>2.2620000000000001E-2</v>
      </c>
      <c r="H6" s="129">
        <v>2.716E-2</v>
      </c>
      <c r="I6" s="225">
        <v>3.0040000000000001E-2</v>
      </c>
      <c r="J6" s="653"/>
    </row>
    <row r="7" spans="1:11" s="388" customFormat="1" ht="36" customHeight="1" x14ac:dyDescent="0.2">
      <c r="A7" s="390" t="s">
        <v>65</v>
      </c>
      <c r="B7" s="512">
        <v>4.4819999999999999E-2</v>
      </c>
      <c r="C7" s="513">
        <v>0.1013</v>
      </c>
      <c r="D7" s="514">
        <v>0.24235000000000001</v>
      </c>
      <c r="E7" s="653"/>
      <c r="F7" s="367" t="s">
        <v>349</v>
      </c>
      <c r="G7" s="196">
        <v>3.7299999999999998E-3</v>
      </c>
      <c r="H7" s="129">
        <v>-5.2949999999999997E-2</v>
      </c>
      <c r="I7" s="225">
        <v>4.011E-2</v>
      </c>
      <c r="J7" s="653"/>
    </row>
    <row r="8" spans="1:11" s="388" customFormat="1" ht="36" customHeight="1" x14ac:dyDescent="0.2">
      <c r="A8" s="390" t="s">
        <v>66</v>
      </c>
      <c r="B8" s="512">
        <v>6.0319999999999999E-2</v>
      </c>
      <c r="C8" s="513">
        <v>6.4229999999999995E-2</v>
      </c>
      <c r="D8" s="514">
        <v>9.6379999999999993E-2</v>
      </c>
      <c r="E8" s="653"/>
      <c r="F8" s="370" t="s">
        <v>359</v>
      </c>
      <c r="G8" s="196">
        <v>-0.32041999999999998</v>
      </c>
      <c r="H8" s="129">
        <v>-0.12963</v>
      </c>
      <c r="I8" s="225">
        <v>-0.31265999999999999</v>
      </c>
      <c r="J8" s="653"/>
    </row>
    <row r="9" spans="1:11" s="388" customFormat="1" ht="36" customHeight="1" thickBot="1" x14ac:dyDescent="0.25">
      <c r="A9" s="390" t="s">
        <v>67</v>
      </c>
      <c r="B9" s="512">
        <v>-1.06E-3</v>
      </c>
      <c r="C9" s="513">
        <v>-1.7610000000000001E-2</v>
      </c>
      <c r="D9" s="514">
        <v>1.983E-2</v>
      </c>
      <c r="E9" s="653"/>
      <c r="F9" s="77" t="s">
        <v>39</v>
      </c>
      <c r="G9" s="350">
        <v>-4.0340000000000001E-2</v>
      </c>
      <c r="H9" s="348">
        <v>-2.9270000000000001E-2</v>
      </c>
      <c r="I9" s="351">
        <v>7.3789999999999994E-2</v>
      </c>
      <c r="J9" s="653"/>
    </row>
    <row r="10" spans="1:11" s="388" customFormat="1" ht="36" customHeight="1" x14ac:dyDescent="0.2">
      <c r="A10" s="390" t="s">
        <v>68</v>
      </c>
      <c r="B10" s="512">
        <v>0.32701000000000002</v>
      </c>
      <c r="C10" s="513">
        <v>0.22092000000000001</v>
      </c>
      <c r="D10" s="514">
        <v>0.22109000000000001</v>
      </c>
      <c r="E10" s="653"/>
      <c r="F10" s="653"/>
      <c r="G10" s="653"/>
      <c r="H10" s="653"/>
      <c r="I10" s="653"/>
      <c r="J10" s="653"/>
    </row>
    <row r="11" spans="1:11" s="388" customFormat="1" ht="36" customHeight="1" x14ac:dyDescent="0.2">
      <c r="A11" s="390" t="s">
        <v>69</v>
      </c>
      <c r="B11" s="512">
        <v>6.1999999999999998E-3</v>
      </c>
      <c r="C11" s="513">
        <v>2.249E-2</v>
      </c>
      <c r="D11" s="514">
        <v>3.5000000000000003E-2</v>
      </c>
      <c r="E11" s="653"/>
      <c r="F11" s="653"/>
      <c r="G11" s="653"/>
      <c r="H11" s="653"/>
      <c r="I11" s="653"/>
      <c r="J11" s="653"/>
    </row>
    <row r="12" spans="1:11" s="388" customFormat="1" ht="36" customHeight="1" x14ac:dyDescent="0.2">
      <c r="A12" s="390" t="s">
        <v>70</v>
      </c>
      <c r="B12" s="512">
        <v>6.7769999999999997E-2</v>
      </c>
      <c r="C12" s="513">
        <v>3.9399999999999998E-2</v>
      </c>
      <c r="D12" s="514">
        <v>7.7660000000000007E-2</v>
      </c>
      <c r="E12" s="653"/>
      <c r="F12" s="653"/>
      <c r="G12" s="653"/>
      <c r="H12" s="653"/>
      <c r="I12" s="653"/>
      <c r="J12" s="653"/>
    </row>
    <row r="13" spans="1:11" s="388" customFormat="1" ht="36" customHeight="1" x14ac:dyDescent="0.2">
      <c r="A13" s="390" t="s">
        <v>71</v>
      </c>
      <c r="B13" s="512">
        <v>-2.758E-2</v>
      </c>
      <c r="C13" s="513">
        <v>-5.2990000000000002E-2</v>
      </c>
      <c r="D13" s="514">
        <v>-1.042E-2</v>
      </c>
      <c r="E13" s="653"/>
      <c r="F13" s="653"/>
      <c r="G13" s="653"/>
      <c r="H13" s="653"/>
      <c r="I13" s="653"/>
      <c r="J13" s="653"/>
    </row>
    <row r="14" spans="1:11" s="388" customFormat="1" ht="36" customHeight="1" x14ac:dyDescent="0.2">
      <c r="A14" s="390" t="s">
        <v>72</v>
      </c>
      <c r="B14" s="512">
        <v>-0.26229000000000002</v>
      </c>
      <c r="C14" s="513">
        <v>-0.31584000000000001</v>
      </c>
      <c r="D14" s="514">
        <v>-0.31281999999999999</v>
      </c>
      <c r="E14" s="653"/>
      <c r="F14" s="653"/>
      <c r="G14" s="653"/>
      <c r="H14" s="653"/>
      <c r="I14" s="653"/>
      <c r="J14" s="653"/>
    </row>
    <row r="15" spans="1:11" s="388" customFormat="1" ht="36" customHeight="1" x14ac:dyDescent="0.2">
      <c r="A15" s="390" t="s">
        <v>73</v>
      </c>
      <c r="B15" s="512">
        <v>6.0269999999999997E-2</v>
      </c>
      <c r="C15" s="513">
        <v>1.3950000000000001E-2</v>
      </c>
      <c r="D15" s="514">
        <v>9.9559999999999996E-2</v>
      </c>
      <c r="E15" s="653"/>
      <c r="F15" s="653"/>
      <c r="G15" s="653"/>
      <c r="H15" s="653"/>
      <c r="I15" s="653"/>
      <c r="J15" s="653"/>
    </row>
    <row r="16" spans="1:11" s="388" customFormat="1" ht="36" customHeight="1" x14ac:dyDescent="0.2">
      <c r="A16" s="390" t="s">
        <v>74</v>
      </c>
      <c r="B16" s="512">
        <v>1.4840000000000001E-2</v>
      </c>
      <c r="C16" s="513">
        <v>2.613E-2</v>
      </c>
      <c r="D16" s="514">
        <v>6.1899999999999997E-2</v>
      </c>
      <c r="E16" s="653"/>
      <c r="F16" s="653"/>
      <c r="G16" s="653"/>
      <c r="H16" s="653"/>
      <c r="I16" s="653"/>
      <c r="J16" s="653"/>
    </row>
    <row r="17" spans="1:10" s="388" customFormat="1" ht="36" customHeight="1" x14ac:dyDescent="0.2">
      <c r="A17" s="390" t="s">
        <v>75</v>
      </c>
      <c r="B17" s="512">
        <v>2.163E-2</v>
      </c>
      <c r="C17" s="513">
        <v>1.6240000000000001E-2</v>
      </c>
      <c r="D17" s="514">
        <v>1.932E-2</v>
      </c>
      <c r="E17" s="653"/>
      <c r="F17" s="653"/>
      <c r="G17" s="653"/>
      <c r="H17" s="653"/>
      <c r="I17" s="653"/>
      <c r="J17" s="653"/>
    </row>
    <row r="18" spans="1:10" s="388" customFormat="1" ht="36" customHeight="1" x14ac:dyDescent="0.2">
      <c r="A18" s="390" t="s">
        <v>76</v>
      </c>
      <c r="B18" s="515">
        <v>2.5590000000000002E-2</v>
      </c>
      <c r="C18" s="516">
        <v>-3.2689999999999997E-2</v>
      </c>
      <c r="D18" s="517">
        <v>3.4909999999999997E-2</v>
      </c>
      <c r="E18" s="653"/>
      <c r="F18" s="653"/>
      <c r="G18" s="653"/>
      <c r="H18" s="653"/>
      <c r="I18" s="653"/>
      <c r="J18" s="653"/>
    </row>
    <row r="19" spans="1:10" s="388" customFormat="1" ht="36" customHeight="1" thickBot="1" x14ac:dyDescent="0.25">
      <c r="A19" s="368" t="s">
        <v>85</v>
      </c>
      <c r="B19" s="518">
        <v>2.4279999999999999E-2</v>
      </c>
      <c r="C19" s="519">
        <v>1.243E-2</v>
      </c>
      <c r="D19" s="520">
        <v>4.811E-2</v>
      </c>
      <c r="E19" s="653"/>
      <c r="F19" s="653"/>
      <c r="G19" s="653"/>
      <c r="H19" s="653"/>
      <c r="I19" s="653"/>
      <c r="J19" s="653"/>
    </row>
    <row r="20" spans="1:10" x14ac:dyDescent="0.2">
      <c r="A20" s="532"/>
      <c r="B20" s="532"/>
      <c r="C20" s="532"/>
      <c r="D20" s="532"/>
      <c r="F20" s="532"/>
      <c r="G20" s="532"/>
      <c r="H20" s="532"/>
      <c r="I20" s="532"/>
    </row>
    <row r="21" spans="1:10" s="524" customFormat="1" ht="11.25" x14ac:dyDescent="0.2">
      <c r="A21" s="534" t="str">
        <f>"Anmerkungen. Datengrundlage: Volkshochschul-Statistik "&amp;Hilfswerte!B1&amp;"; Basis: "&amp;Tabelle1!$C$36&amp;" vhs."</f>
        <v>Anmerkungen. Datengrundlage: Volkshochschul-Statistik 2024; Basis: 821 vhs.</v>
      </c>
      <c r="B21" s="534"/>
      <c r="C21" s="534"/>
      <c r="D21" s="534"/>
      <c r="E21" s="534"/>
      <c r="F21" s="534"/>
      <c r="G21" s="534"/>
      <c r="H21" s="534"/>
      <c r="I21" s="534"/>
      <c r="J21" s="534"/>
    </row>
    <row r="22" spans="1:10" x14ac:dyDescent="0.2">
      <c r="A22" s="532"/>
      <c r="B22" s="532"/>
      <c r="C22" s="532"/>
      <c r="D22" s="532"/>
      <c r="F22" s="532"/>
      <c r="G22" s="532"/>
      <c r="H22" s="532"/>
      <c r="I22" s="532"/>
    </row>
    <row r="23" spans="1:10" x14ac:dyDescent="0.2">
      <c r="A23" s="534" t="str">
        <f>Tabelle1!$A$41</f>
        <v>Datengrundlage: Deutsches Institut für Erwachsenenbildung DIE (2025). „Basisdaten Volkshochschul-Statistik (seit 2018)“</v>
      </c>
      <c r="B23" s="536"/>
      <c r="C23" s="536"/>
      <c r="D23" s="397"/>
      <c r="E23" s="397"/>
      <c r="F23" s="532"/>
      <c r="G23" s="532"/>
      <c r="H23" s="532"/>
      <c r="I23" s="532"/>
    </row>
    <row r="24" spans="1:10" x14ac:dyDescent="0.2">
      <c r="A24" s="534" t="str">
        <f>Tabelle1!$A$42</f>
        <v xml:space="preserve">(ZA6276; Version 2.0.0) [Data set]. GESIS, Köln. </v>
      </c>
      <c r="B24" s="532"/>
      <c r="C24" s="397"/>
      <c r="E24" s="397"/>
      <c r="F24" s="762" t="s">
        <v>473</v>
      </c>
      <c r="G24" s="762"/>
      <c r="H24" s="762"/>
      <c r="I24" s="532"/>
    </row>
    <row r="25" spans="1:10" x14ac:dyDescent="0.2">
      <c r="A25" s="536"/>
      <c r="B25" s="536"/>
      <c r="C25" s="536"/>
      <c r="D25" s="397"/>
      <c r="E25" s="397"/>
      <c r="F25" s="532"/>
      <c r="G25" s="532"/>
      <c r="H25" s="532"/>
      <c r="I25" s="532"/>
    </row>
    <row r="26" spans="1:10" x14ac:dyDescent="0.2">
      <c r="A26" s="666" t="str">
        <f>Tabelle1!$A$44</f>
        <v>Die Tabellen stehen unter der Lizenz CC BY-SA DEED 4.0.</v>
      </c>
      <c r="B26" s="536"/>
      <c r="C26" s="536"/>
      <c r="D26" s="397"/>
      <c r="E26" s="397"/>
      <c r="F26" s="532"/>
      <c r="G26" s="532"/>
      <c r="H26" s="532"/>
      <c r="I26" s="532"/>
    </row>
    <row r="27" spans="1:10" ht="26.25" customHeight="1" x14ac:dyDescent="0.2"/>
  </sheetData>
  <mergeCells count="2">
    <mergeCell ref="A1:I1"/>
    <mergeCell ref="F24:H24"/>
  </mergeCells>
  <conditionalFormatting sqref="B3:D19">
    <cfRule type="cellIs" dxfId="3" priority="22" stopIfTrue="1" operator="equal">
      <formula>0</formula>
    </cfRule>
  </conditionalFormatting>
  <conditionalFormatting sqref="G3:I9">
    <cfRule type="cellIs" dxfId="2" priority="1" stopIfTrue="1" operator="equal">
      <formula>0</formula>
    </cfRule>
  </conditionalFormatting>
  <conditionalFormatting sqref="K2">
    <cfRule type="cellIs" dxfId="1" priority="81" stopIfTrue="1" operator="equal">
      <formula>1</formula>
    </cfRule>
    <cfRule type="cellIs" dxfId="0" priority="82" stopIfTrue="1" operator="lessThan">
      <formula>0.0005</formula>
    </cfRule>
  </conditionalFormatting>
  <hyperlinks>
    <hyperlink ref="A26" r:id="rId1" display="Publikation und Tabellen stehen unter der Lizenz CC BY-SA DEED 4.0." xr:uid="{A9E8AD13-52BD-4E1D-8FD9-F7D86FE32B6F}"/>
    <hyperlink ref="F24" r:id="rId2" xr:uid="{F701A3B3-65DB-4166-8B92-5E60A9E94674}"/>
    <hyperlink ref="F24:H24" r:id="rId3" display="http://dx.doi.org/10.4232/1.14582 " xr:uid="{E0C73053-C0EE-4E9B-A7DC-0E83167E38C8}"/>
  </hyperlinks>
  <pageMargins left="0.78740157480314965" right="0.78740157480314965" top="0.98425196850393704" bottom="0.98425196850393704" header="0.51181102362204722" footer="0.51181102362204722"/>
  <pageSetup paperSize="9" scale="86" orientation="portrait" r:id="rId4"/>
  <headerFooter scaleWithDoc="0" alignWithMargins="0"/>
  <legacyDrawingHF r:id="rId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EF6562-36AC-4CC3-92E4-1E4D90481960}">
  <sheetPr>
    <pageSetUpPr fitToPage="1"/>
  </sheetPr>
  <dimension ref="A1:F43"/>
  <sheetViews>
    <sheetView view="pageBreakPreview" zoomScaleNormal="100" zoomScaleSheetLayoutView="100" workbookViewId="0">
      <selection sqref="A1:E1"/>
    </sheetView>
  </sheetViews>
  <sheetFormatPr baseColWidth="10" defaultRowHeight="12.75" x14ac:dyDescent="0.2"/>
  <cols>
    <col min="1" max="1" width="13.7109375" customWidth="1"/>
    <col min="2" max="5" width="23.7109375" customWidth="1"/>
    <col min="6" max="6" width="2.7109375" style="536" customWidth="1"/>
  </cols>
  <sheetData>
    <row r="1" spans="1:5" ht="60" customHeight="1" thickBot="1" x14ac:dyDescent="0.25">
      <c r="A1" s="765" t="str">
        <f>"Tabelle 1.1: Rechtsträger bei Einrichtungen in Trägerschaft einer kommunalen Gebietskörperschaft (Gemeinde, Kreis) oder eines Stadtstaats nach Ländern " &amp;Hilfswerte!B1</f>
        <v>Tabelle 1.1: Rechtsträger bei Einrichtungen in Trägerschaft einer kommunalen Gebietskörperschaft (Gemeinde, Kreis) oder eines Stadtstaats nach Ländern 2024</v>
      </c>
      <c r="B1" s="765"/>
      <c r="C1" s="765"/>
      <c r="D1" s="765"/>
      <c r="E1" s="765"/>
    </row>
    <row r="2" spans="1:5" ht="60" x14ac:dyDescent="0.2">
      <c r="A2" s="554" t="s">
        <v>12</v>
      </c>
      <c r="B2" s="558" t="s">
        <v>415</v>
      </c>
      <c r="C2" s="558" t="s">
        <v>416</v>
      </c>
      <c r="D2" s="559" t="s">
        <v>417</v>
      </c>
      <c r="E2" s="560" t="s">
        <v>418</v>
      </c>
    </row>
    <row r="3" spans="1:5" x14ac:dyDescent="0.2">
      <c r="A3" s="779" t="s">
        <v>61</v>
      </c>
      <c r="B3" s="403">
        <v>84</v>
      </c>
      <c r="C3" s="403">
        <v>2</v>
      </c>
      <c r="D3" s="403">
        <v>0</v>
      </c>
      <c r="E3" s="404">
        <v>86</v>
      </c>
    </row>
    <row r="4" spans="1:5" x14ac:dyDescent="0.2">
      <c r="A4" s="776"/>
      <c r="B4" s="87">
        <v>0.97674000000000005</v>
      </c>
      <c r="C4" s="87">
        <v>2.3259999999999999E-2</v>
      </c>
      <c r="D4" s="125" t="s">
        <v>482</v>
      </c>
      <c r="E4" s="88">
        <v>1</v>
      </c>
    </row>
    <row r="5" spans="1:5" x14ac:dyDescent="0.2">
      <c r="A5" s="760" t="s">
        <v>62</v>
      </c>
      <c r="B5" s="405">
        <v>50</v>
      </c>
      <c r="C5" s="405">
        <v>1</v>
      </c>
      <c r="D5" s="405">
        <v>0</v>
      </c>
      <c r="E5" s="84">
        <v>51</v>
      </c>
    </row>
    <row r="6" spans="1:5" x14ac:dyDescent="0.2">
      <c r="A6" s="761"/>
      <c r="B6" s="87">
        <v>0.98038999999999998</v>
      </c>
      <c r="C6" s="87">
        <v>1.9609999999999999E-2</v>
      </c>
      <c r="D6" s="125" t="s">
        <v>482</v>
      </c>
      <c r="E6" s="88">
        <v>1</v>
      </c>
    </row>
    <row r="7" spans="1:5" x14ac:dyDescent="0.2">
      <c r="A7" s="760" t="s">
        <v>63</v>
      </c>
      <c r="B7" s="405">
        <v>12</v>
      </c>
      <c r="C7" s="405">
        <v>0</v>
      </c>
      <c r="D7" s="405">
        <v>0</v>
      </c>
      <c r="E7" s="84">
        <v>12</v>
      </c>
    </row>
    <row r="8" spans="1:5" x14ac:dyDescent="0.2">
      <c r="A8" s="761"/>
      <c r="B8" s="87">
        <v>1</v>
      </c>
      <c r="C8" s="87" t="s">
        <v>482</v>
      </c>
      <c r="D8" s="125" t="s">
        <v>482</v>
      </c>
      <c r="E8" s="88">
        <v>1</v>
      </c>
    </row>
    <row r="9" spans="1:5" x14ac:dyDescent="0.2">
      <c r="A9" s="760" t="s">
        <v>64</v>
      </c>
      <c r="B9" s="405">
        <v>17</v>
      </c>
      <c r="C9" s="405">
        <v>1</v>
      </c>
      <c r="D9" s="405">
        <v>0</v>
      </c>
      <c r="E9" s="84">
        <v>18</v>
      </c>
    </row>
    <row r="10" spans="1:5" x14ac:dyDescent="0.2">
      <c r="A10" s="761"/>
      <c r="B10" s="87">
        <v>0.94443999999999995</v>
      </c>
      <c r="C10" s="87">
        <v>5.5559999999999998E-2</v>
      </c>
      <c r="D10" s="125" t="s">
        <v>482</v>
      </c>
      <c r="E10" s="88">
        <v>1</v>
      </c>
    </row>
    <row r="11" spans="1:5" x14ac:dyDescent="0.2">
      <c r="A11" s="760" t="s">
        <v>65</v>
      </c>
      <c r="B11" s="405">
        <v>1</v>
      </c>
      <c r="C11" s="405">
        <v>1</v>
      </c>
      <c r="D11" s="405">
        <v>0</v>
      </c>
      <c r="E11" s="84">
        <v>2</v>
      </c>
    </row>
    <row r="12" spans="1:5" x14ac:dyDescent="0.2">
      <c r="A12" s="761"/>
      <c r="B12" s="87">
        <v>0.5</v>
      </c>
      <c r="C12" s="87">
        <v>0.5</v>
      </c>
      <c r="D12" s="125" t="s">
        <v>482</v>
      </c>
      <c r="E12" s="88">
        <v>1</v>
      </c>
    </row>
    <row r="13" spans="1:5" x14ac:dyDescent="0.2">
      <c r="A13" s="760" t="s">
        <v>66</v>
      </c>
      <c r="B13" s="405">
        <v>0</v>
      </c>
      <c r="C13" s="405">
        <v>1</v>
      </c>
      <c r="D13" s="405">
        <v>0</v>
      </c>
      <c r="E13" s="84">
        <v>1</v>
      </c>
    </row>
    <row r="14" spans="1:5" x14ac:dyDescent="0.2">
      <c r="A14" s="761"/>
      <c r="B14" s="87" t="s">
        <v>482</v>
      </c>
      <c r="C14" s="87">
        <v>1</v>
      </c>
      <c r="D14" s="125" t="s">
        <v>482</v>
      </c>
      <c r="E14" s="88">
        <v>1</v>
      </c>
    </row>
    <row r="15" spans="1:5" ht="13.5" customHeight="1" x14ac:dyDescent="0.2">
      <c r="A15" s="760" t="s">
        <v>67</v>
      </c>
      <c r="B15" s="405">
        <v>19</v>
      </c>
      <c r="C15" s="405">
        <v>6</v>
      </c>
      <c r="D15" s="405">
        <v>0</v>
      </c>
      <c r="E15" s="84">
        <v>25</v>
      </c>
    </row>
    <row r="16" spans="1:5" ht="13.5" customHeight="1" x14ac:dyDescent="0.2">
      <c r="A16" s="761"/>
      <c r="B16" s="87">
        <v>0.76</v>
      </c>
      <c r="C16" s="87">
        <v>0.24</v>
      </c>
      <c r="D16" s="125" t="s">
        <v>482</v>
      </c>
      <c r="E16" s="88">
        <v>1</v>
      </c>
    </row>
    <row r="17" spans="1:5" x14ac:dyDescent="0.2">
      <c r="A17" s="760" t="s">
        <v>68</v>
      </c>
      <c r="B17" s="405">
        <v>8</v>
      </c>
      <c r="C17" s="405">
        <v>0</v>
      </c>
      <c r="D17" s="405">
        <v>0</v>
      </c>
      <c r="E17" s="84">
        <v>8</v>
      </c>
    </row>
    <row r="18" spans="1:5" x14ac:dyDescent="0.2">
      <c r="A18" s="761"/>
      <c r="B18" s="87">
        <v>1</v>
      </c>
      <c r="C18" s="87" t="s">
        <v>482</v>
      </c>
      <c r="D18" s="125" t="s">
        <v>482</v>
      </c>
      <c r="E18" s="88">
        <v>1</v>
      </c>
    </row>
    <row r="19" spans="1:5" x14ac:dyDescent="0.2">
      <c r="A19" s="760" t="s">
        <v>69</v>
      </c>
      <c r="B19" s="405">
        <v>15</v>
      </c>
      <c r="C19" s="405">
        <v>6</v>
      </c>
      <c r="D19" s="405">
        <v>0</v>
      </c>
      <c r="E19" s="84">
        <v>21</v>
      </c>
    </row>
    <row r="20" spans="1:5" x14ac:dyDescent="0.2">
      <c r="A20" s="761"/>
      <c r="B20" s="87">
        <v>0.71428999999999998</v>
      </c>
      <c r="C20" s="87">
        <v>0.28571000000000002</v>
      </c>
      <c r="D20" s="125" t="s">
        <v>482</v>
      </c>
      <c r="E20" s="88">
        <v>1</v>
      </c>
    </row>
    <row r="21" spans="1:5" x14ac:dyDescent="0.2">
      <c r="A21" s="760" t="s">
        <v>70</v>
      </c>
      <c r="B21" s="405">
        <v>79</v>
      </c>
      <c r="C21" s="405">
        <v>6</v>
      </c>
      <c r="D21" s="405">
        <v>2</v>
      </c>
      <c r="E21" s="84">
        <v>87</v>
      </c>
    </row>
    <row r="22" spans="1:5" x14ac:dyDescent="0.2">
      <c r="A22" s="761"/>
      <c r="B22" s="87">
        <v>0.90805000000000002</v>
      </c>
      <c r="C22" s="87">
        <v>6.8970000000000004E-2</v>
      </c>
      <c r="D22" s="125">
        <v>2.299E-2</v>
      </c>
      <c r="E22" s="88">
        <v>1</v>
      </c>
    </row>
    <row r="23" spans="1:5" x14ac:dyDescent="0.2">
      <c r="A23" s="760" t="s">
        <v>71</v>
      </c>
      <c r="B23" s="405">
        <v>38</v>
      </c>
      <c r="C23" s="405">
        <v>2</v>
      </c>
      <c r="D23" s="405">
        <v>0</v>
      </c>
      <c r="E23" s="84">
        <v>40</v>
      </c>
    </row>
    <row r="24" spans="1:5" x14ac:dyDescent="0.2">
      <c r="A24" s="761"/>
      <c r="B24" s="87">
        <v>0.95</v>
      </c>
      <c r="C24" s="87">
        <v>0.05</v>
      </c>
      <c r="D24" s="125" t="s">
        <v>482</v>
      </c>
      <c r="E24" s="88">
        <v>1</v>
      </c>
    </row>
    <row r="25" spans="1:5" x14ac:dyDescent="0.2">
      <c r="A25" s="760" t="s">
        <v>72</v>
      </c>
      <c r="B25" s="405">
        <v>7</v>
      </c>
      <c r="C25" s="405">
        <v>2</v>
      </c>
      <c r="D25" s="405">
        <v>0</v>
      </c>
      <c r="E25" s="84">
        <v>9</v>
      </c>
    </row>
    <row r="26" spans="1:5" x14ac:dyDescent="0.2">
      <c r="A26" s="761"/>
      <c r="B26" s="87">
        <v>0.77778000000000003</v>
      </c>
      <c r="C26" s="87">
        <v>0.22222</v>
      </c>
      <c r="D26" s="125" t="s">
        <v>482</v>
      </c>
      <c r="E26" s="88">
        <v>1</v>
      </c>
    </row>
    <row r="27" spans="1:5" x14ac:dyDescent="0.2">
      <c r="A27" s="760" t="s">
        <v>73</v>
      </c>
      <c r="B27" s="405">
        <v>3</v>
      </c>
      <c r="C27" s="405">
        <v>4</v>
      </c>
      <c r="D27" s="405">
        <v>0</v>
      </c>
      <c r="E27" s="84">
        <v>7</v>
      </c>
    </row>
    <row r="28" spans="1:5" x14ac:dyDescent="0.2">
      <c r="A28" s="761"/>
      <c r="B28" s="87">
        <v>0.42857000000000001</v>
      </c>
      <c r="C28" s="87">
        <v>0.57142999999999999</v>
      </c>
      <c r="D28" s="125" t="s">
        <v>482</v>
      </c>
      <c r="E28" s="88">
        <v>1</v>
      </c>
    </row>
    <row r="29" spans="1:5" x14ac:dyDescent="0.2">
      <c r="A29" s="760" t="s">
        <v>74</v>
      </c>
      <c r="B29" s="405">
        <v>13</v>
      </c>
      <c r="C29" s="405">
        <v>0</v>
      </c>
      <c r="D29" s="405">
        <v>0</v>
      </c>
      <c r="E29" s="84">
        <v>13</v>
      </c>
    </row>
    <row r="30" spans="1:5" x14ac:dyDescent="0.2">
      <c r="A30" s="761"/>
      <c r="B30" s="87">
        <v>1</v>
      </c>
      <c r="C30" s="87" t="s">
        <v>482</v>
      </c>
      <c r="D30" s="125" t="s">
        <v>482</v>
      </c>
      <c r="E30" s="88">
        <v>1</v>
      </c>
    </row>
    <row r="31" spans="1:5" x14ac:dyDescent="0.2">
      <c r="A31" s="760" t="s">
        <v>75</v>
      </c>
      <c r="B31" s="405">
        <v>49</v>
      </c>
      <c r="C31" s="405">
        <v>3</v>
      </c>
      <c r="D31" s="405">
        <v>1</v>
      </c>
      <c r="E31" s="84">
        <v>53</v>
      </c>
    </row>
    <row r="32" spans="1:5" x14ac:dyDescent="0.2">
      <c r="A32" s="761"/>
      <c r="B32" s="87">
        <v>0.92452999999999996</v>
      </c>
      <c r="C32" s="87">
        <v>5.6599999999999998E-2</v>
      </c>
      <c r="D32" s="125">
        <v>1.8870000000000001E-2</v>
      </c>
      <c r="E32" s="88">
        <v>1</v>
      </c>
    </row>
    <row r="33" spans="1:6" x14ac:dyDescent="0.2">
      <c r="A33" s="760" t="s">
        <v>76</v>
      </c>
      <c r="B33" s="405">
        <v>19</v>
      </c>
      <c r="C33" s="405">
        <v>2</v>
      </c>
      <c r="D33" s="405">
        <v>0</v>
      </c>
      <c r="E33" s="84">
        <v>21</v>
      </c>
    </row>
    <row r="34" spans="1:6" ht="13.5" thickBot="1" x14ac:dyDescent="0.25">
      <c r="A34" s="776"/>
      <c r="B34" s="126">
        <v>0.90476000000000001</v>
      </c>
      <c r="C34" s="126">
        <v>9.5240000000000005E-2</v>
      </c>
      <c r="D34" s="127" t="s">
        <v>482</v>
      </c>
      <c r="E34" s="128">
        <v>1</v>
      </c>
    </row>
    <row r="35" spans="1:6" x14ac:dyDescent="0.2">
      <c r="A35" s="777" t="s">
        <v>85</v>
      </c>
      <c r="B35" s="95">
        <v>414</v>
      </c>
      <c r="C35" s="95">
        <v>37</v>
      </c>
      <c r="D35" s="95">
        <v>3</v>
      </c>
      <c r="E35" s="92">
        <v>454</v>
      </c>
    </row>
    <row r="36" spans="1:6" ht="13.5" thickBot="1" x14ac:dyDescent="0.25">
      <c r="A36" s="778"/>
      <c r="B36" s="126">
        <v>0.91188999999999998</v>
      </c>
      <c r="C36" s="126">
        <v>8.1500000000000003E-2</v>
      </c>
      <c r="D36" s="127">
        <v>6.6100000000000004E-3</v>
      </c>
      <c r="E36" s="128">
        <v>1</v>
      </c>
    </row>
    <row r="37" spans="1:6" s="536" customFormat="1" x14ac:dyDescent="0.2"/>
    <row r="38" spans="1:6" s="536" customFormat="1" x14ac:dyDescent="0.2">
      <c r="A38" s="534" t="str">
        <f>"Anmerkungen. Datengrundlage: Volkshochschul-Statistik "&amp;Hilfswerte!B1&amp;"; Basis: "&amp;Tabelle1!$C$36&amp;" vhs."</f>
        <v>Anmerkungen. Datengrundlage: Volkshochschul-Statistik 2024; Basis: 821 vhs.</v>
      </c>
    </row>
    <row r="39" spans="1:6" s="536" customFormat="1" x14ac:dyDescent="0.2"/>
    <row r="40" spans="1:6" s="536" customFormat="1" x14ac:dyDescent="0.2">
      <c r="A40" s="534" t="str">
        <f>Tabelle1!$A$41</f>
        <v>Datengrundlage: Deutsches Institut für Erwachsenenbildung DIE (2025). „Basisdaten Volkshochschul-Statistik (seit 2018)“</v>
      </c>
    </row>
    <row r="41" spans="1:6" s="532" customFormat="1" x14ac:dyDescent="0.2">
      <c r="A41" s="534" t="str">
        <f>Tabelle1!$A$42</f>
        <v xml:space="preserve">(ZA6276; Version 2.0.0) [Data set]. GESIS, Köln. </v>
      </c>
      <c r="C41" s="762" t="s">
        <v>473</v>
      </c>
      <c r="D41" s="762"/>
      <c r="E41" s="762"/>
      <c r="F41" s="676"/>
    </row>
    <row r="42" spans="1:6" s="536" customFormat="1" x14ac:dyDescent="0.2"/>
    <row r="43" spans="1:6" s="536" customFormat="1" x14ac:dyDescent="0.2">
      <c r="A43" s="666" t="str">
        <f>Tabelle1!$A$44</f>
        <v>Die Tabellen stehen unter der Lizenz CC BY-SA DEED 4.0.</v>
      </c>
    </row>
  </sheetData>
  <mergeCells count="19">
    <mergeCell ref="A3:A4"/>
    <mergeCell ref="A1:E1"/>
    <mergeCell ref="A5:A6"/>
    <mergeCell ref="A7:A8"/>
    <mergeCell ref="A9:A10"/>
    <mergeCell ref="A25:A26"/>
    <mergeCell ref="A27:A28"/>
    <mergeCell ref="A29:A30"/>
    <mergeCell ref="C41:E41"/>
    <mergeCell ref="A11:A12"/>
    <mergeCell ref="A31:A32"/>
    <mergeCell ref="A33:A34"/>
    <mergeCell ref="A35:A36"/>
    <mergeCell ref="A13:A14"/>
    <mergeCell ref="A15:A16"/>
    <mergeCell ref="A17:A18"/>
    <mergeCell ref="A19:A20"/>
    <mergeCell ref="A21:A22"/>
    <mergeCell ref="A23:A24"/>
  </mergeCells>
  <conditionalFormatting sqref="A3:E3">
    <cfRule type="cellIs" dxfId="952" priority="65" stopIfTrue="1" operator="equal">
      <formula>0</formula>
    </cfRule>
  </conditionalFormatting>
  <conditionalFormatting sqref="A5:E5">
    <cfRule type="cellIs" dxfId="951" priority="61" stopIfTrue="1" operator="equal">
      <formula>0</formula>
    </cfRule>
  </conditionalFormatting>
  <conditionalFormatting sqref="A7:E7">
    <cfRule type="cellIs" dxfId="950" priority="53" stopIfTrue="1" operator="equal">
      <formula>0</formula>
    </cfRule>
  </conditionalFormatting>
  <conditionalFormatting sqref="A9:E9">
    <cfRule type="cellIs" dxfId="949" priority="49" stopIfTrue="1" operator="equal">
      <formula>0</formula>
    </cfRule>
  </conditionalFormatting>
  <conditionalFormatting sqref="A11:E11">
    <cfRule type="cellIs" dxfId="948" priority="45" stopIfTrue="1" operator="equal">
      <formula>0</formula>
    </cfRule>
  </conditionalFormatting>
  <conditionalFormatting sqref="A13:E13">
    <cfRule type="cellIs" dxfId="947" priority="41" stopIfTrue="1" operator="equal">
      <formula>0</formula>
    </cfRule>
  </conditionalFormatting>
  <conditionalFormatting sqref="A15:E15">
    <cfRule type="cellIs" dxfId="946" priority="37" stopIfTrue="1" operator="equal">
      <formula>0</formula>
    </cfRule>
  </conditionalFormatting>
  <conditionalFormatting sqref="A17:E17">
    <cfRule type="cellIs" dxfId="945" priority="33" stopIfTrue="1" operator="equal">
      <formula>0</formula>
    </cfRule>
  </conditionalFormatting>
  <conditionalFormatting sqref="A19:E19">
    <cfRule type="cellIs" dxfId="944" priority="29" stopIfTrue="1" operator="equal">
      <formula>0</formula>
    </cfRule>
  </conditionalFormatting>
  <conditionalFormatting sqref="A21:E21">
    <cfRule type="cellIs" dxfId="943" priority="25" stopIfTrue="1" operator="equal">
      <formula>0</formula>
    </cfRule>
  </conditionalFormatting>
  <conditionalFormatting sqref="A23:E23">
    <cfRule type="cellIs" dxfId="942" priority="21" stopIfTrue="1" operator="equal">
      <formula>0</formula>
    </cfRule>
  </conditionalFormatting>
  <conditionalFormatting sqref="A25:E25">
    <cfRule type="cellIs" dxfId="941" priority="17" stopIfTrue="1" operator="equal">
      <formula>0</formula>
    </cfRule>
  </conditionalFormatting>
  <conditionalFormatting sqref="A27:E27">
    <cfRule type="cellIs" dxfId="940" priority="13" stopIfTrue="1" operator="equal">
      <formula>0</formula>
    </cfRule>
  </conditionalFormatting>
  <conditionalFormatting sqref="A29:E29">
    <cfRule type="cellIs" dxfId="939" priority="9" stopIfTrue="1" operator="equal">
      <formula>0</formula>
    </cfRule>
  </conditionalFormatting>
  <conditionalFormatting sqref="A31:E31">
    <cfRule type="cellIs" dxfId="938" priority="5" stopIfTrue="1" operator="equal">
      <formula>0</formula>
    </cfRule>
  </conditionalFormatting>
  <conditionalFormatting sqref="A33:E33">
    <cfRule type="cellIs" dxfId="937" priority="1" stopIfTrue="1" operator="equal">
      <formula>0</formula>
    </cfRule>
  </conditionalFormatting>
  <conditionalFormatting sqref="A35:E35">
    <cfRule type="cellIs" dxfId="936" priority="57" stopIfTrue="1" operator="equal">
      <formula>0</formula>
    </cfRule>
  </conditionalFormatting>
  <hyperlinks>
    <hyperlink ref="A43" r:id="rId1" display="Publikation und Tabellen stehen unter der Lizenz CC BY-SA DEED 4.0." xr:uid="{A345AA7E-EF20-4252-90E0-B6A46C836FB2}"/>
    <hyperlink ref="C41" r:id="rId2" xr:uid="{F8BF327D-2324-4D83-A97D-DF275E83112C}"/>
    <hyperlink ref="C41:E41" r:id="rId3" display="http://dx.doi.org/10.4232/1.14582 " xr:uid="{5F243C8D-A4BC-4CB3-AADA-9BAC954F09A3}"/>
  </hyperlinks>
  <pageMargins left="0.7" right="0.7" top="0.78740157499999996" bottom="0.78740157499999996" header="0.3" footer="0.3"/>
  <pageSetup paperSize="9" scale="80" orientation="portrait" r:id="rId4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5AC5E8-4D40-4BF4-BD62-5E23D47F110D}">
  <dimension ref="A1:AC34"/>
  <sheetViews>
    <sheetView view="pageBreakPreview" zoomScaleNormal="100" zoomScaleSheetLayoutView="100" workbookViewId="0">
      <selection sqref="A1:L1"/>
    </sheetView>
  </sheetViews>
  <sheetFormatPr baseColWidth="10" defaultRowHeight="12.75" x14ac:dyDescent="0.2"/>
  <cols>
    <col min="1" max="1" width="11.28515625" customWidth="1"/>
    <col min="2" max="8" width="12.140625" customWidth="1"/>
    <col min="10" max="11" width="12.28515625" customWidth="1"/>
    <col min="12" max="12" width="12.7109375" customWidth="1"/>
    <col min="21" max="22" width="12.28515625" customWidth="1"/>
    <col min="23" max="23" width="12.7109375" customWidth="1"/>
    <col min="24" max="27" width="11.42578125" style="536"/>
    <col min="28" max="28" width="14.28515625" style="536" customWidth="1"/>
    <col min="29" max="29" width="5.140625" style="536" customWidth="1"/>
  </cols>
  <sheetData>
    <row r="1" spans="1:24" s="536" customFormat="1" ht="39.950000000000003" customHeight="1" thickBot="1" x14ac:dyDescent="0.25">
      <c r="A1" s="1072" t="str">
        <f>"Tabelle 33: Zeitreihen I (Finanzierung) ab " &amp;A6</f>
        <v>Tabelle 33: Zeitreihen I (Finanzierung) ab 2018</v>
      </c>
      <c r="B1" s="1072"/>
      <c r="C1" s="1072"/>
      <c r="D1" s="1072"/>
      <c r="E1" s="1072"/>
      <c r="F1" s="1072"/>
      <c r="G1" s="1072"/>
      <c r="H1" s="1072"/>
      <c r="I1" s="1072"/>
      <c r="J1" s="1072"/>
      <c r="K1" s="1072"/>
      <c r="L1" s="1072"/>
    </row>
    <row r="2" spans="1:24" ht="18.75" customHeight="1" x14ac:dyDescent="0.2">
      <c r="A2" s="1073" t="s">
        <v>322</v>
      </c>
      <c r="B2" s="1076" t="s">
        <v>483</v>
      </c>
      <c r="C2" s="1076"/>
      <c r="D2" s="1076"/>
      <c r="E2" s="1076"/>
      <c r="F2" s="1076"/>
      <c r="G2" s="1076"/>
      <c r="H2" s="1076"/>
      <c r="I2" s="1076"/>
      <c r="J2" s="1076"/>
      <c r="K2" s="1076"/>
      <c r="L2" s="1076"/>
      <c r="M2" s="1077" t="s">
        <v>484</v>
      </c>
      <c r="N2" s="1076"/>
      <c r="O2" s="1076"/>
      <c r="P2" s="1076"/>
      <c r="Q2" s="1076"/>
      <c r="R2" s="1076"/>
      <c r="S2" s="1076"/>
      <c r="T2" s="1076"/>
      <c r="U2" s="1076"/>
      <c r="V2" s="1076"/>
      <c r="W2" s="1078"/>
    </row>
    <row r="3" spans="1:24" ht="42.75" customHeight="1" x14ac:dyDescent="0.2">
      <c r="A3" s="1074"/>
      <c r="B3" s="1079" t="s">
        <v>485</v>
      </c>
      <c r="C3" s="1079"/>
      <c r="D3" s="1079"/>
      <c r="E3" s="1079"/>
      <c r="F3" s="1079"/>
      <c r="G3" s="1079"/>
      <c r="H3" s="1080"/>
      <c r="I3" s="1081" t="s">
        <v>486</v>
      </c>
      <c r="J3" s="1082"/>
      <c r="K3" s="1082"/>
      <c r="L3" s="1082"/>
      <c r="M3" s="1083" t="s">
        <v>487</v>
      </c>
      <c r="N3" s="1082"/>
      <c r="O3" s="1082"/>
      <c r="P3" s="1082"/>
      <c r="Q3" s="1082"/>
      <c r="R3" s="1082"/>
      <c r="S3" s="1084"/>
      <c r="T3" s="1081" t="s">
        <v>486</v>
      </c>
      <c r="U3" s="1082"/>
      <c r="V3" s="1082"/>
      <c r="W3" s="1084"/>
    </row>
    <row r="4" spans="1:24" ht="33.75" customHeight="1" x14ac:dyDescent="0.2">
      <c r="A4" s="1074"/>
      <c r="B4" s="1085" t="s">
        <v>24</v>
      </c>
      <c r="C4" s="1087" t="s">
        <v>488</v>
      </c>
      <c r="D4" s="1089" t="s">
        <v>489</v>
      </c>
      <c r="E4" s="1090"/>
      <c r="F4" s="1090"/>
      <c r="G4" s="1087" t="s">
        <v>490</v>
      </c>
      <c r="H4" s="1089" t="s">
        <v>491</v>
      </c>
      <c r="I4" s="1092" t="s">
        <v>24</v>
      </c>
      <c r="J4" s="1164" t="s">
        <v>492</v>
      </c>
      <c r="K4" s="1165"/>
      <c r="L4" s="1167" t="s">
        <v>493</v>
      </c>
      <c r="M4" s="1087" t="s">
        <v>24</v>
      </c>
      <c r="N4" s="1087" t="s">
        <v>488</v>
      </c>
      <c r="O4" s="1089" t="s">
        <v>489</v>
      </c>
      <c r="P4" s="1090"/>
      <c r="Q4" s="1090"/>
      <c r="R4" s="1087" t="s">
        <v>490</v>
      </c>
      <c r="S4" s="1089" t="s">
        <v>491</v>
      </c>
      <c r="T4" s="1092" t="s">
        <v>24</v>
      </c>
      <c r="U4" s="1164" t="s">
        <v>492</v>
      </c>
      <c r="V4" s="1165"/>
      <c r="W4" s="1159" t="s">
        <v>550</v>
      </c>
    </row>
    <row r="5" spans="1:24" ht="61.5" customHeight="1" thickBot="1" x14ac:dyDescent="0.25">
      <c r="A5" s="1075"/>
      <c r="B5" s="1086"/>
      <c r="C5" s="1088"/>
      <c r="D5" s="701" t="s">
        <v>24</v>
      </c>
      <c r="E5" s="701" t="s">
        <v>494</v>
      </c>
      <c r="F5" s="702" t="s">
        <v>495</v>
      </c>
      <c r="G5" s="1088"/>
      <c r="H5" s="1091"/>
      <c r="I5" s="1093"/>
      <c r="J5" s="703"/>
      <c r="K5" s="704" t="s">
        <v>496</v>
      </c>
      <c r="L5" s="1168"/>
      <c r="M5" s="1088"/>
      <c r="N5" s="1088"/>
      <c r="O5" s="701" t="s">
        <v>24</v>
      </c>
      <c r="P5" s="701" t="s">
        <v>497</v>
      </c>
      <c r="Q5" s="702" t="s">
        <v>498</v>
      </c>
      <c r="R5" s="1088"/>
      <c r="S5" s="1091"/>
      <c r="T5" s="1093"/>
      <c r="U5" s="703"/>
      <c r="V5" s="704" t="s">
        <v>496</v>
      </c>
      <c r="W5" s="1166"/>
    </row>
    <row r="6" spans="1:24" x14ac:dyDescent="0.2">
      <c r="A6" s="1">
        <v>2018</v>
      </c>
      <c r="B6" s="71">
        <v>1371257.453</v>
      </c>
      <c r="C6" s="71">
        <v>418376.91700000002</v>
      </c>
      <c r="D6" s="71">
        <v>456397.87900000002</v>
      </c>
      <c r="E6" s="71">
        <v>298257.57400000002</v>
      </c>
      <c r="F6" s="71">
        <v>158140.30499999999</v>
      </c>
      <c r="G6" s="71">
        <v>438386.01699999999</v>
      </c>
      <c r="H6" s="71">
        <v>58096.639999999999</v>
      </c>
      <c r="I6" s="71">
        <v>1352921.4909999999</v>
      </c>
      <c r="J6" s="71">
        <v>554158.95299999998</v>
      </c>
      <c r="K6" s="71">
        <v>0</v>
      </c>
      <c r="L6" s="71">
        <v>456696.18599999999</v>
      </c>
      <c r="M6" s="705">
        <v>1</v>
      </c>
      <c r="N6" s="706">
        <v>0.30509999999999998</v>
      </c>
      <c r="O6" s="706">
        <v>0.33283000000000001</v>
      </c>
      <c r="P6" s="706">
        <v>0.21751000000000001</v>
      </c>
      <c r="Q6" s="706">
        <v>0.11533</v>
      </c>
      <c r="R6" s="706">
        <v>0.31969999999999998</v>
      </c>
      <c r="S6" s="706">
        <v>4.2369999999999998E-2</v>
      </c>
      <c r="T6" s="705">
        <v>1</v>
      </c>
      <c r="U6" s="706">
        <v>0.40960000000000002</v>
      </c>
      <c r="V6" s="706" t="s">
        <v>482</v>
      </c>
      <c r="W6" s="706">
        <v>0.33756000000000003</v>
      </c>
      <c r="X6" s="707"/>
    </row>
    <row r="7" spans="1:24" x14ac:dyDescent="0.2">
      <c r="A7" s="1">
        <v>2019</v>
      </c>
      <c r="B7" s="71">
        <v>1379071.297</v>
      </c>
      <c r="C7" s="71">
        <v>416687.81800000003</v>
      </c>
      <c r="D7" s="71">
        <v>488239.20600000001</v>
      </c>
      <c r="E7" s="71">
        <v>322960.49800000002</v>
      </c>
      <c r="F7" s="71">
        <v>165278.70800000001</v>
      </c>
      <c r="G7" s="71">
        <v>415818.29599999997</v>
      </c>
      <c r="H7" s="71">
        <v>58325.976999999999</v>
      </c>
      <c r="I7" s="71">
        <v>1379680.081</v>
      </c>
      <c r="J7" s="71">
        <v>582236.38899999997</v>
      </c>
      <c r="K7" s="71">
        <v>0</v>
      </c>
      <c r="L7" s="71">
        <v>450617.05499999999</v>
      </c>
      <c r="M7" s="705">
        <v>1</v>
      </c>
      <c r="N7" s="706">
        <v>0.30214999999999997</v>
      </c>
      <c r="O7" s="706">
        <v>0.35403000000000001</v>
      </c>
      <c r="P7" s="706">
        <v>0.23419000000000001</v>
      </c>
      <c r="Q7" s="706">
        <v>0.11985</v>
      </c>
      <c r="R7" s="706">
        <v>0.30152000000000001</v>
      </c>
      <c r="S7" s="706">
        <v>4.2290000000000001E-2</v>
      </c>
      <c r="T7" s="705">
        <v>1</v>
      </c>
      <c r="U7" s="706">
        <v>0.42201</v>
      </c>
      <c r="V7" s="706" t="s">
        <v>482</v>
      </c>
      <c r="W7" s="706">
        <v>0.32661000000000001</v>
      </c>
      <c r="X7" s="707"/>
    </row>
    <row r="8" spans="1:24" x14ac:dyDescent="0.2">
      <c r="A8" s="1">
        <v>2020</v>
      </c>
      <c r="B8" s="71">
        <v>1249915.307</v>
      </c>
      <c r="C8" s="71">
        <v>228041.13200000001</v>
      </c>
      <c r="D8" s="71">
        <v>572430.79700000002</v>
      </c>
      <c r="E8" s="71">
        <v>362901.59600000002</v>
      </c>
      <c r="F8" s="71">
        <v>209529.201</v>
      </c>
      <c r="G8" s="71">
        <v>342027.86099999998</v>
      </c>
      <c r="H8" s="71">
        <v>107415.51700000001</v>
      </c>
      <c r="I8" s="71">
        <v>1249886.2239999999</v>
      </c>
      <c r="J8" s="71">
        <v>601409.71900000004</v>
      </c>
      <c r="K8" s="71">
        <v>0</v>
      </c>
      <c r="L8" s="71">
        <v>327880.00300000003</v>
      </c>
      <c r="M8" s="705">
        <v>1</v>
      </c>
      <c r="N8" s="706">
        <v>0.18245</v>
      </c>
      <c r="O8" s="706">
        <v>0.45798</v>
      </c>
      <c r="P8" s="706">
        <v>0.29033999999999999</v>
      </c>
      <c r="Q8" s="706">
        <v>0.16763</v>
      </c>
      <c r="R8" s="706">
        <v>0.27363999999999999</v>
      </c>
      <c r="S8" s="706">
        <v>8.5940000000000003E-2</v>
      </c>
      <c r="T8" s="705">
        <v>1</v>
      </c>
      <c r="U8" s="706">
        <v>0.48116999999999999</v>
      </c>
      <c r="V8" s="706" t="s">
        <v>482</v>
      </c>
      <c r="W8" s="706">
        <v>0.26233000000000001</v>
      </c>
      <c r="X8" s="707"/>
    </row>
    <row r="9" spans="1:24" x14ac:dyDescent="0.2">
      <c r="A9" s="1">
        <v>2021</v>
      </c>
      <c r="B9" s="71">
        <v>1223623.5689999999</v>
      </c>
      <c r="C9" s="71">
        <v>188809.72099999999</v>
      </c>
      <c r="D9" s="71">
        <v>606120.30500000005</v>
      </c>
      <c r="E9" s="71">
        <v>391421.723</v>
      </c>
      <c r="F9" s="71">
        <v>214698.58199999999</v>
      </c>
      <c r="G9" s="71">
        <v>333054.79399999999</v>
      </c>
      <c r="H9" s="71">
        <v>95638.748999999996</v>
      </c>
      <c r="I9" s="71">
        <v>1218808.0390000001</v>
      </c>
      <c r="J9" s="71">
        <v>603518.21900000004</v>
      </c>
      <c r="K9" s="71">
        <v>0</v>
      </c>
      <c r="L9" s="71">
        <v>299140.8</v>
      </c>
      <c r="M9" s="705">
        <v>1</v>
      </c>
      <c r="N9" s="706">
        <v>0.15429999999999999</v>
      </c>
      <c r="O9" s="706">
        <v>0.49535000000000001</v>
      </c>
      <c r="P9" s="706">
        <v>0.31989000000000001</v>
      </c>
      <c r="Q9" s="706">
        <v>0.17546</v>
      </c>
      <c r="R9" s="706">
        <v>0.27218999999999999</v>
      </c>
      <c r="S9" s="706">
        <v>7.8159999999999993E-2</v>
      </c>
      <c r="T9" s="705">
        <v>1</v>
      </c>
      <c r="U9" s="706">
        <v>0.49517</v>
      </c>
      <c r="V9" s="706" t="s">
        <v>482</v>
      </c>
      <c r="W9" s="706">
        <v>0.24543999999999999</v>
      </c>
      <c r="X9" s="707"/>
    </row>
    <row r="10" spans="1:24" s="532" customFormat="1" x14ac:dyDescent="0.2">
      <c r="A10" s="1">
        <v>2022</v>
      </c>
      <c r="B10" s="71">
        <v>1391362.4950000001</v>
      </c>
      <c r="C10" s="71">
        <v>312067.22399999999</v>
      </c>
      <c r="D10" s="71">
        <v>585842.549</v>
      </c>
      <c r="E10" s="71">
        <v>383548.32699999999</v>
      </c>
      <c r="F10" s="71">
        <v>202294.22200000001</v>
      </c>
      <c r="G10" s="71">
        <v>423870.80099999998</v>
      </c>
      <c r="H10" s="71">
        <v>69581.921000000002</v>
      </c>
      <c r="I10" s="71">
        <v>1394305.3929999999</v>
      </c>
      <c r="J10" s="71">
        <v>630545.05500000005</v>
      </c>
      <c r="K10" s="71">
        <v>0</v>
      </c>
      <c r="L10" s="71">
        <v>417315.55900000001</v>
      </c>
      <c r="M10" s="705">
        <v>1</v>
      </c>
      <c r="N10" s="706">
        <v>0.22428999999999999</v>
      </c>
      <c r="O10" s="706">
        <v>0.42105999999999999</v>
      </c>
      <c r="P10" s="706">
        <v>0.27566000000000002</v>
      </c>
      <c r="Q10" s="706">
        <v>0.14538999999999999</v>
      </c>
      <c r="R10" s="706">
        <v>0.30464000000000002</v>
      </c>
      <c r="S10" s="706">
        <v>5.0009999999999999E-2</v>
      </c>
      <c r="T10" s="705">
        <v>1</v>
      </c>
      <c r="U10" s="706">
        <v>0.45223000000000002</v>
      </c>
      <c r="V10" s="706" t="s">
        <v>482</v>
      </c>
      <c r="W10" s="706">
        <v>0.29930000000000001</v>
      </c>
      <c r="X10" s="707"/>
    </row>
    <row r="11" spans="1:24" x14ac:dyDescent="0.2">
      <c r="A11" s="1">
        <v>2023</v>
      </c>
      <c r="B11" s="71">
        <v>1576459.5689999999</v>
      </c>
      <c r="C11" s="71">
        <v>359944.48499999999</v>
      </c>
      <c r="D11" s="71">
        <v>599689.84400000004</v>
      </c>
      <c r="E11" s="71">
        <v>387991.98599999998</v>
      </c>
      <c r="F11" s="71">
        <v>211697.85800000001</v>
      </c>
      <c r="G11" s="71">
        <v>546330.39199999999</v>
      </c>
      <c r="H11" s="71">
        <v>70494.847999999998</v>
      </c>
      <c r="I11" s="71">
        <v>1551652.0589999999</v>
      </c>
      <c r="J11" s="71">
        <v>691370.94900000002</v>
      </c>
      <c r="K11" s="71">
        <v>0</v>
      </c>
      <c r="L11" s="71">
        <v>479021.29300000001</v>
      </c>
      <c r="M11" s="705">
        <v>1</v>
      </c>
      <c r="N11" s="706">
        <v>0.22832</v>
      </c>
      <c r="O11" s="706">
        <v>0.38040000000000002</v>
      </c>
      <c r="P11" s="706">
        <v>0.24612000000000001</v>
      </c>
      <c r="Q11" s="706">
        <v>0.13428999999999999</v>
      </c>
      <c r="R11" s="706">
        <v>0.34655999999999998</v>
      </c>
      <c r="S11" s="706">
        <v>4.4720000000000003E-2</v>
      </c>
      <c r="T11" s="705">
        <v>1</v>
      </c>
      <c r="U11" s="706">
        <v>0.44557000000000002</v>
      </c>
      <c r="V11" s="706" t="s">
        <v>482</v>
      </c>
      <c r="W11" s="706">
        <v>0.30871999999999999</v>
      </c>
      <c r="X11" s="707"/>
    </row>
    <row r="12" spans="1:24" x14ac:dyDescent="0.2">
      <c r="A12" s="1">
        <v>2024</v>
      </c>
      <c r="B12" s="71">
        <v>1700149.534</v>
      </c>
      <c r="C12" s="71">
        <v>382330.15500000003</v>
      </c>
      <c r="D12" s="71">
        <v>629904.24300000002</v>
      </c>
      <c r="E12" s="71">
        <v>411748.348</v>
      </c>
      <c r="F12" s="71">
        <v>218155.89499999999</v>
      </c>
      <c r="G12" s="71">
        <v>610325.40300000005</v>
      </c>
      <c r="H12" s="71">
        <v>77589.732999999993</v>
      </c>
      <c r="I12" s="71">
        <v>1673979.156</v>
      </c>
      <c r="J12" s="71">
        <v>764836.16099999996</v>
      </c>
      <c r="K12" s="71">
        <v>54357.097000000002</v>
      </c>
      <c r="L12" s="71">
        <v>504566.473</v>
      </c>
      <c r="M12" s="705">
        <v>1</v>
      </c>
      <c r="N12" s="706">
        <v>0.22488</v>
      </c>
      <c r="O12" s="706">
        <v>0.3705</v>
      </c>
      <c r="P12" s="706">
        <v>0.24218000000000001</v>
      </c>
      <c r="Q12" s="706">
        <v>0.12831999999999999</v>
      </c>
      <c r="R12" s="706">
        <v>0.35898000000000002</v>
      </c>
      <c r="S12" s="706">
        <v>4.564E-2</v>
      </c>
      <c r="T12" s="705">
        <v>1</v>
      </c>
      <c r="U12" s="706">
        <v>0.45689999999999997</v>
      </c>
      <c r="V12" s="706">
        <v>7.1069999999999994E-2</v>
      </c>
      <c r="W12" s="706">
        <v>0.30142000000000002</v>
      </c>
      <c r="X12" s="707"/>
    </row>
    <row r="13" spans="1:24" x14ac:dyDescent="0.2">
      <c r="A13" s="1" t="s">
        <v>499</v>
      </c>
      <c r="B13" s="71" t="s">
        <v>499</v>
      </c>
      <c r="C13" s="71" t="s">
        <v>499</v>
      </c>
      <c r="D13" s="71" t="s">
        <v>499</v>
      </c>
      <c r="E13" s="71" t="s">
        <v>499</v>
      </c>
      <c r="F13" s="71" t="s">
        <v>499</v>
      </c>
      <c r="G13" s="71" t="s">
        <v>499</v>
      </c>
      <c r="H13" s="71" t="s">
        <v>499</v>
      </c>
      <c r="I13" s="71" t="s">
        <v>499</v>
      </c>
      <c r="J13" s="71" t="s">
        <v>499</v>
      </c>
      <c r="K13" s="71"/>
      <c r="L13" s="71" t="s">
        <v>499</v>
      </c>
      <c r="M13" s="705" t="s">
        <v>499</v>
      </c>
      <c r="N13" s="706" t="s">
        <v>499</v>
      </c>
      <c r="O13" s="706" t="s">
        <v>499</v>
      </c>
      <c r="P13" s="706" t="s">
        <v>499</v>
      </c>
      <c r="Q13" s="706" t="s">
        <v>499</v>
      </c>
      <c r="R13" s="706" t="s">
        <v>499</v>
      </c>
      <c r="S13" s="706" t="s">
        <v>499</v>
      </c>
      <c r="T13" s="705" t="s">
        <v>499</v>
      </c>
      <c r="U13" s="706" t="s">
        <v>499</v>
      </c>
      <c r="V13" s="706"/>
      <c r="W13" s="706" t="s">
        <v>499</v>
      </c>
      <c r="X13" s="707"/>
    </row>
    <row r="14" spans="1:24" x14ac:dyDescent="0.2">
      <c r="A14" s="1" t="s">
        <v>499</v>
      </c>
      <c r="B14" s="71" t="s">
        <v>499</v>
      </c>
      <c r="C14" s="71" t="s">
        <v>499</v>
      </c>
      <c r="D14" s="71" t="s">
        <v>499</v>
      </c>
      <c r="E14" s="71" t="s">
        <v>499</v>
      </c>
      <c r="F14" s="71" t="s">
        <v>499</v>
      </c>
      <c r="G14" s="71" t="s">
        <v>499</v>
      </c>
      <c r="H14" s="71" t="s">
        <v>499</v>
      </c>
      <c r="I14" s="71" t="s">
        <v>499</v>
      </c>
      <c r="J14" s="71" t="s">
        <v>499</v>
      </c>
      <c r="K14" s="71"/>
      <c r="L14" s="71" t="s">
        <v>499</v>
      </c>
      <c r="M14" s="705" t="s">
        <v>499</v>
      </c>
      <c r="N14" s="706" t="s">
        <v>499</v>
      </c>
      <c r="O14" s="706" t="s">
        <v>499</v>
      </c>
      <c r="P14" s="706" t="s">
        <v>499</v>
      </c>
      <c r="Q14" s="706" t="s">
        <v>499</v>
      </c>
      <c r="R14" s="706" t="s">
        <v>499</v>
      </c>
      <c r="S14" s="706" t="s">
        <v>499</v>
      </c>
      <c r="T14" s="705" t="s">
        <v>499</v>
      </c>
      <c r="U14" s="706" t="s">
        <v>499</v>
      </c>
      <c r="V14" s="706"/>
      <c r="W14" s="706" t="s">
        <v>499</v>
      </c>
      <c r="X14" s="707"/>
    </row>
    <row r="15" spans="1:24" x14ac:dyDescent="0.2">
      <c r="A15" s="1" t="s">
        <v>499</v>
      </c>
      <c r="B15" s="71" t="s">
        <v>499</v>
      </c>
      <c r="C15" s="71" t="s">
        <v>499</v>
      </c>
      <c r="D15" s="71" t="s">
        <v>499</v>
      </c>
      <c r="E15" s="71" t="s">
        <v>499</v>
      </c>
      <c r="F15" s="71" t="s">
        <v>499</v>
      </c>
      <c r="G15" s="71" t="s">
        <v>499</v>
      </c>
      <c r="H15" s="71" t="s">
        <v>499</v>
      </c>
      <c r="I15" s="71" t="s">
        <v>499</v>
      </c>
      <c r="J15" s="71" t="s">
        <v>499</v>
      </c>
      <c r="K15" s="71"/>
      <c r="L15" s="71" t="s">
        <v>499</v>
      </c>
      <c r="M15" s="705" t="s">
        <v>499</v>
      </c>
      <c r="N15" s="706" t="s">
        <v>499</v>
      </c>
      <c r="O15" s="706" t="s">
        <v>499</v>
      </c>
      <c r="P15" s="706" t="s">
        <v>499</v>
      </c>
      <c r="Q15" s="706" t="s">
        <v>499</v>
      </c>
      <c r="R15" s="706" t="s">
        <v>499</v>
      </c>
      <c r="S15" s="706" t="s">
        <v>499</v>
      </c>
      <c r="T15" s="705" t="s">
        <v>499</v>
      </c>
      <c r="U15" s="706" t="s">
        <v>499</v>
      </c>
      <c r="V15" s="706"/>
      <c r="W15" s="706" t="s">
        <v>499</v>
      </c>
      <c r="X15" s="707"/>
    </row>
    <row r="16" spans="1:24" x14ac:dyDescent="0.2">
      <c r="A16" s="1" t="s">
        <v>499</v>
      </c>
      <c r="B16" s="71" t="s">
        <v>499</v>
      </c>
      <c r="C16" s="71" t="s">
        <v>499</v>
      </c>
      <c r="D16" s="71" t="s">
        <v>499</v>
      </c>
      <c r="E16" s="71" t="s">
        <v>499</v>
      </c>
      <c r="F16" s="71" t="s">
        <v>499</v>
      </c>
      <c r="G16" s="71" t="s">
        <v>499</v>
      </c>
      <c r="H16" s="71" t="s">
        <v>499</v>
      </c>
      <c r="I16" s="71" t="s">
        <v>499</v>
      </c>
      <c r="J16" s="71" t="s">
        <v>499</v>
      </c>
      <c r="K16" s="71"/>
      <c r="L16" s="71" t="s">
        <v>499</v>
      </c>
      <c r="M16" s="705" t="s">
        <v>499</v>
      </c>
      <c r="N16" s="706" t="s">
        <v>499</v>
      </c>
      <c r="O16" s="706" t="s">
        <v>499</v>
      </c>
      <c r="P16" s="706" t="s">
        <v>499</v>
      </c>
      <c r="Q16" s="706" t="s">
        <v>499</v>
      </c>
      <c r="R16" s="706" t="s">
        <v>499</v>
      </c>
      <c r="S16" s="706" t="s">
        <v>499</v>
      </c>
      <c r="T16" s="705" t="s">
        <v>499</v>
      </c>
      <c r="U16" s="706" t="s">
        <v>499</v>
      </c>
      <c r="V16" s="706"/>
      <c r="W16" s="706" t="s">
        <v>499</v>
      </c>
      <c r="X16" s="707"/>
    </row>
    <row r="17" spans="1:25" x14ac:dyDescent="0.2">
      <c r="A17" s="1" t="s">
        <v>499</v>
      </c>
      <c r="B17" s="71" t="s">
        <v>499</v>
      </c>
      <c r="C17" s="71" t="s">
        <v>499</v>
      </c>
      <c r="D17" s="71" t="s">
        <v>499</v>
      </c>
      <c r="E17" s="71" t="s">
        <v>499</v>
      </c>
      <c r="F17" s="71" t="s">
        <v>499</v>
      </c>
      <c r="G17" s="71" t="s">
        <v>499</v>
      </c>
      <c r="H17" s="71" t="s">
        <v>499</v>
      </c>
      <c r="I17" s="71" t="s">
        <v>499</v>
      </c>
      <c r="J17" s="71" t="s">
        <v>499</v>
      </c>
      <c r="K17" s="71"/>
      <c r="L17" s="71" t="s">
        <v>499</v>
      </c>
      <c r="M17" s="705" t="s">
        <v>499</v>
      </c>
      <c r="N17" s="706" t="s">
        <v>499</v>
      </c>
      <c r="O17" s="706" t="s">
        <v>499</v>
      </c>
      <c r="P17" s="706" t="s">
        <v>499</v>
      </c>
      <c r="Q17" s="706" t="s">
        <v>499</v>
      </c>
      <c r="R17" s="706" t="s">
        <v>499</v>
      </c>
      <c r="S17" s="706" t="s">
        <v>499</v>
      </c>
      <c r="T17" s="705" t="s">
        <v>499</v>
      </c>
      <c r="U17" s="706" t="s">
        <v>499</v>
      </c>
      <c r="V17" s="706"/>
      <c r="W17" s="706" t="s">
        <v>499</v>
      </c>
      <c r="X17" s="707"/>
    </row>
    <row r="18" spans="1:25" x14ac:dyDescent="0.2">
      <c r="A18" s="1" t="s">
        <v>499</v>
      </c>
      <c r="B18" s="71" t="s">
        <v>499</v>
      </c>
      <c r="C18" s="71" t="s">
        <v>499</v>
      </c>
      <c r="D18" s="71" t="s">
        <v>499</v>
      </c>
      <c r="E18" s="71" t="s">
        <v>499</v>
      </c>
      <c r="F18" s="71" t="s">
        <v>499</v>
      </c>
      <c r="G18" s="71" t="s">
        <v>499</v>
      </c>
      <c r="H18" s="71" t="s">
        <v>499</v>
      </c>
      <c r="I18" s="71" t="s">
        <v>499</v>
      </c>
      <c r="J18" s="71" t="s">
        <v>499</v>
      </c>
      <c r="K18" s="71"/>
      <c r="L18" s="71" t="s">
        <v>499</v>
      </c>
      <c r="M18" s="705" t="s">
        <v>499</v>
      </c>
      <c r="N18" s="706" t="s">
        <v>499</v>
      </c>
      <c r="O18" s="706" t="s">
        <v>499</v>
      </c>
      <c r="P18" s="706" t="s">
        <v>499</v>
      </c>
      <c r="Q18" s="706" t="s">
        <v>499</v>
      </c>
      <c r="R18" s="706" t="s">
        <v>499</v>
      </c>
      <c r="S18" s="706" t="s">
        <v>499</v>
      </c>
      <c r="T18" s="705" t="s">
        <v>499</v>
      </c>
      <c r="U18" s="706" t="s">
        <v>499</v>
      </c>
      <c r="V18" s="706"/>
      <c r="W18" s="706" t="s">
        <v>499</v>
      </c>
      <c r="X18" s="707"/>
    </row>
    <row r="19" spans="1:25" x14ac:dyDescent="0.2">
      <c r="A19" s="1" t="s">
        <v>499</v>
      </c>
      <c r="B19" s="71" t="s">
        <v>499</v>
      </c>
      <c r="C19" s="71" t="s">
        <v>499</v>
      </c>
      <c r="D19" s="71" t="s">
        <v>499</v>
      </c>
      <c r="E19" s="71" t="s">
        <v>499</v>
      </c>
      <c r="F19" s="71" t="s">
        <v>499</v>
      </c>
      <c r="G19" s="71" t="s">
        <v>499</v>
      </c>
      <c r="H19" s="71" t="s">
        <v>499</v>
      </c>
      <c r="I19" s="71" t="s">
        <v>499</v>
      </c>
      <c r="J19" s="71" t="s">
        <v>499</v>
      </c>
      <c r="K19" s="71"/>
      <c r="L19" s="71" t="s">
        <v>499</v>
      </c>
      <c r="M19" s="705" t="s">
        <v>499</v>
      </c>
      <c r="N19" s="706" t="s">
        <v>499</v>
      </c>
      <c r="O19" s="706" t="s">
        <v>499</v>
      </c>
      <c r="P19" s="706" t="s">
        <v>499</v>
      </c>
      <c r="Q19" s="706" t="s">
        <v>499</v>
      </c>
      <c r="R19" s="706" t="s">
        <v>499</v>
      </c>
      <c r="S19" s="706" t="s">
        <v>499</v>
      </c>
      <c r="T19" s="705" t="s">
        <v>499</v>
      </c>
      <c r="U19" s="706" t="s">
        <v>499</v>
      </c>
      <c r="V19" s="706"/>
      <c r="W19" s="706" t="s">
        <v>499</v>
      </c>
      <c r="X19" s="707"/>
    </row>
    <row r="20" spans="1:25" x14ac:dyDescent="0.2">
      <c r="A20" s="1" t="s">
        <v>499</v>
      </c>
      <c r="B20" s="71" t="s">
        <v>499</v>
      </c>
      <c r="C20" s="71" t="s">
        <v>499</v>
      </c>
      <c r="D20" s="71" t="s">
        <v>499</v>
      </c>
      <c r="E20" s="71" t="s">
        <v>499</v>
      </c>
      <c r="F20" s="71" t="s">
        <v>499</v>
      </c>
      <c r="G20" s="71" t="s">
        <v>499</v>
      </c>
      <c r="H20" s="71" t="s">
        <v>499</v>
      </c>
      <c r="I20" s="71" t="s">
        <v>499</v>
      </c>
      <c r="J20" s="71" t="s">
        <v>499</v>
      </c>
      <c r="K20" s="71"/>
      <c r="L20" s="71" t="s">
        <v>499</v>
      </c>
      <c r="M20" s="705" t="s">
        <v>499</v>
      </c>
      <c r="N20" s="706" t="s">
        <v>499</v>
      </c>
      <c r="O20" s="706" t="s">
        <v>499</v>
      </c>
      <c r="P20" s="706" t="s">
        <v>499</v>
      </c>
      <c r="Q20" s="706" t="s">
        <v>499</v>
      </c>
      <c r="R20" s="706" t="s">
        <v>499</v>
      </c>
      <c r="S20" s="706" t="s">
        <v>499</v>
      </c>
      <c r="T20" s="705" t="s">
        <v>499</v>
      </c>
      <c r="U20" s="706" t="s">
        <v>499</v>
      </c>
      <c r="V20" s="706"/>
      <c r="W20" s="706" t="s">
        <v>499</v>
      </c>
      <c r="X20" s="707"/>
    </row>
    <row r="21" spans="1:25" x14ac:dyDescent="0.2">
      <c r="A21" s="1" t="s">
        <v>499</v>
      </c>
      <c r="B21" s="71" t="s">
        <v>499</v>
      </c>
      <c r="C21" s="71" t="s">
        <v>499</v>
      </c>
      <c r="D21" s="71" t="s">
        <v>499</v>
      </c>
      <c r="E21" s="71" t="s">
        <v>499</v>
      </c>
      <c r="F21" s="71" t="s">
        <v>499</v>
      </c>
      <c r="G21" s="71" t="s">
        <v>499</v>
      </c>
      <c r="H21" s="71" t="s">
        <v>499</v>
      </c>
      <c r="I21" s="71" t="s">
        <v>499</v>
      </c>
      <c r="J21" s="71" t="s">
        <v>499</v>
      </c>
      <c r="K21" s="71"/>
      <c r="L21" s="71" t="s">
        <v>499</v>
      </c>
      <c r="M21" s="705" t="s">
        <v>499</v>
      </c>
      <c r="N21" s="706" t="s">
        <v>499</v>
      </c>
      <c r="O21" s="706" t="s">
        <v>499</v>
      </c>
      <c r="P21" s="706" t="s">
        <v>499</v>
      </c>
      <c r="Q21" s="706" t="s">
        <v>499</v>
      </c>
      <c r="R21" s="706" t="s">
        <v>499</v>
      </c>
      <c r="S21" s="706" t="s">
        <v>499</v>
      </c>
      <c r="T21" s="705" t="s">
        <v>499</v>
      </c>
      <c r="U21" s="706" t="s">
        <v>499</v>
      </c>
      <c r="V21" s="706"/>
      <c r="W21" s="706" t="s">
        <v>499</v>
      </c>
      <c r="X21" s="707"/>
    </row>
    <row r="22" spans="1:25" x14ac:dyDescent="0.2">
      <c r="A22" s="1" t="s">
        <v>499</v>
      </c>
      <c r="B22" s="71" t="s">
        <v>499</v>
      </c>
      <c r="C22" s="71" t="s">
        <v>499</v>
      </c>
      <c r="D22" s="71" t="s">
        <v>499</v>
      </c>
      <c r="E22" s="71" t="s">
        <v>499</v>
      </c>
      <c r="F22" s="71" t="s">
        <v>499</v>
      </c>
      <c r="G22" s="71" t="s">
        <v>499</v>
      </c>
      <c r="H22" s="71" t="s">
        <v>499</v>
      </c>
      <c r="I22" s="71" t="s">
        <v>499</v>
      </c>
      <c r="J22" s="71" t="s">
        <v>499</v>
      </c>
      <c r="K22" s="71"/>
      <c r="L22" s="71" t="s">
        <v>499</v>
      </c>
      <c r="M22" s="705" t="s">
        <v>499</v>
      </c>
      <c r="N22" s="706" t="s">
        <v>499</v>
      </c>
      <c r="O22" s="706" t="s">
        <v>499</v>
      </c>
      <c r="P22" s="706" t="s">
        <v>499</v>
      </c>
      <c r="Q22" s="706" t="s">
        <v>499</v>
      </c>
      <c r="R22" s="706" t="s">
        <v>499</v>
      </c>
      <c r="S22" s="706" t="s">
        <v>499</v>
      </c>
      <c r="T22" s="705" t="s">
        <v>499</v>
      </c>
      <c r="U22" s="706" t="s">
        <v>499</v>
      </c>
      <c r="V22" s="706"/>
      <c r="W22" s="706" t="s">
        <v>499</v>
      </c>
      <c r="X22" s="707"/>
    </row>
    <row r="23" spans="1:25" x14ac:dyDescent="0.2">
      <c r="A23" s="1" t="s">
        <v>499</v>
      </c>
      <c r="B23" s="71" t="s">
        <v>499</v>
      </c>
      <c r="C23" s="71" t="s">
        <v>499</v>
      </c>
      <c r="D23" s="71" t="s">
        <v>499</v>
      </c>
      <c r="E23" s="71" t="s">
        <v>499</v>
      </c>
      <c r="F23" s="71" t="s">
        <v>499</v>
      </c>
      <c r="G23" s="71" t="s">
        <v>499</v>
      </c>
      <c r="H23" s="71" t="s">
        <v>499</v>
      </c>
      <c r="I23" s="71" t="s">
        <v>499</v>
      </c>
      <c r="J23" s="71" t="s">
        <v>499</v>
      </c>
      <c r="K23" s="71"/>
      <c r="L23" s="71" t="s">
        <v>499</v>
      </c>
      <c r="M23" s="705" t="s">
        <v>499</v>
      </c>
      <c r="N23" s="706" t="s">
        <v>499</v>
      </c>
      <c r="O23" s="706" t="s">
        <v>499</v>
      </c>
      <c r="P23" s="706" t="s">
        <v>499</v>
      </c>
      <c r="Q23" s="706" t="s">
        <v>499</v>
      </c>
      <c r="R23" s="706" t="s">
        <v>499</v>
      </c>
      <c r="S23" s="706" t="s">
        <v>499</v>
      </c>
      <c r="T23" s="705" t="s">
        <v>499</v>
      </c>
      <c r="U23" s="706" t="s">
        <v>499</v>
      </c>
      <c r="V23" s="706"/>
      <c r="W23" s="706" t="s">
        <v>499</v>
      </c>
      <c r="X23" s="707"/>
    </row>
    <row r="24" spans="1:25" x14ac:dyDescent="0.2">
      <c r="A24" s="1" t="s">
        <v>499</v>
      </c>
      <c r="B24" s="71" t="s">
        <v>499</v>
      </c>
      <c r="C24" s="71" t="s">
        <v>499</v>
      </c>
      <c r="D24" s="71" t="s">
        <v>499</v>
      </c>
      <c r="E24" s="71" t="s">
        <v>499</v>
      </c>
      <c r="F24" s="71" t="s">
        <v>499</v>
      </c>
      <c r="G24" s="71" t="s">
        <v>499</v>
      </c>
      <c r="H24" s="71" t="s">
        <v>499</v>
      </c>
      <c r="I24" s="71" t="s">
        <v>499</v>
      </c>
      <c r="J24" s="71" t="s">
        <v>499</v>
      </c>
      <c r="K24" s="71"/>
      <c r="L24" s="71" t="s">
        <v>499</v>
      </c>
      <c r="M24" s="705" t="s">
        <v>499</v>
      </c>
      <c r="N24" s="706" t="s">
        <v>499</v>
      </c>
      <c r="O24" s="706" t="s">
        <v>499</v>
      </c>
      <c r="P24" s="706" t="s">
        <v>499</v>
      </c>
      <c r="Q24" s="706" t="s">
        <v>499</v>
      </c>
      <c r="R24" s="706" t="s">
        <v>499</v>
      </c>
      <c r="S24" s="706" t="s">
        <v>499</v>
      </c>
      <c r="T24" s="705" t="s">
        <v>499</v>
      </c>
      <c r="U24" s="706" t="s">
        <v>499</v>
      </c>
      <c r="V24" s="706"/>
      <c r="W24" s="706" t="s">
        <v>499</v>
      </c>
      <c r="X24" s="707"/>
    </row>
    <row r="25" spans="1:25" x14ac:dyDescent="0.2">
      <c r="A25" s="1" t="s">
        <v>499</v>
      </c>
      <c r="B25" s="71" t="s">
        <v>499</v>
      </c>
      <c r="C25" s="71" t="s">
        <v>499</v>
      </c>
      <c r="D25" s="71" t="s">
        <v>499</v>
      </c>
      <c r="E25" s="71" t="s">
        <v>499</v>
      </c>
      <c r="F25" s="71" t="s">
        <v>499</v>
      </c>
      <c r="G25" s="71" t="s">
        <v>499</v>
      </c>
      <c r="H25" s="71" t="s">
        <v>499</v>
      </c>
      <c r="I25" s="71" t="s">
        <v>499</v>
      </c>
      <c r="J25" s="71" t="s">
        <v>499</v>
      </c>
      <c r="K25" s="71"/>
      <c r="L25" s="71" t="s">
        <v>499</v>
      </c>
      <c r="M25" s="705" t="s">
        <v>499</v>
      </c>
      <c r="N25" s="706" t="s">
        <v>499</v>
      </c>
      <c r="O25" s="706" t="s">
        <v>499</v>
      </c>
      <c r="P25" s="706" t="s">
        <v>499</v>
      </c>
      <c r="Q25" s="706" t="s">
        <v>499</v>
      </c>
      <c r="R25" s="706" t="s">
        <v>499</v>
      </c>
      <c r="S25" s="706" t="s">
        <v>499</v>
      </c>
      <c r="T25" s="705" t="s">
        <v>499</v>
      </c>
      <c r="U25" s="706" t="s">
        <v>499</v>
      </c>
      <c r="V25" s="706"/>
      <c r="W25" s="706" t="s">
        <v>499</v>
      </c>
      <c r="X25" s="707"/>
    </row>
    <row r="26" spans="1:25" x14ac:dyDescent="0.2">
      <c r="A26" s="1" t="s">
        <v>499</v>
      </c>
      <c r="B26" s="71" t="s">
        <v>499</v>
      </c>
      <c r="C26" s="71" t="s">
        <v>499</v>
      </c>
      <c r="D26" s="71" t="s">
        <v>499</v>
      </c>
      <c r="E26" s="71" t="s">
        <v>499</v>
      </c>
      <c r="F26" s="71" t="s">
        <v>499</v>
      </c>
      <c r="G26" s="71" t="s">
        <v>499</v>
      </c>
      <c r="H26" s="71" t="s">
        <v>499</v>
      </c>
      <c r="I26" s="71" t="s">
        <v>499</v>
      </c>
      <c r="J26" s="71" t="s">
        <v>499</v>
      </c>
      <c r="K26" s="71"/>
      <c r="L26" s="71" t="s">
        <v>499</v>
      </c>
      <c r="M26" s="705" t="s">
        <v>499</v>
      </c>
      <c r="N26" s="706" t="s">
        <v>499</v>
      </c>
      <c r="O26" s="706" t="s">
        <v>499</v>
      </c>
      <c r="P26" s="706" t="s">
        <v>499</v>
      </c>
      <c r="Q26" s="706" t="s">
        <v>499</v>
      </c>
      <c r="R26" s="706" t="s">
        <v>499</v>
      </c>
      <c r="S26" s="706" t="s">
        <v>499</v>
      </c>
      <c r="T26" s="705" t="s">
        <v>499</v>
      </c>
      <c r="U26" s="706" t="s">
        <v>499</v>
      </c>
      <c r="V26" s="706"/>
      <c r="W26" s="706" t="s">
        <v>499</v>
      </c>
      <c r="X26" s="707"/>
    </row>
    <row r="27" spans="1:25" x14ac:dyDescent="0.2">
      <c r="A27" s="1" t="s">
        <v>499</v>
      </c>
      <c r="B27" s="71" t="s">
        <v>499</v>
      </c>
      <c r="C27" s="71" t="s">
        <v>499</v>
      </c>
      <c r="D27" s="71" t="s">
        <v>499</v>
      </c>
      <c r="E27" s="71" t="s">
        <v>499</v>
      </c>
      <c r="F27" s="71" t="s">
        <v>499</v>
      </c>
      <c r="G27" s="71" t="s">
        <v>499</v>
      </c>
      <c r="H27" s="71" t="s">
        <v>499</v>
      </c>
      <c r="I27" s="71" t="s">
        <v>499</v>
      </c>
      <c r="J27" s="71" t="s">
        <v>499</v>
      </c>
      <c r="K27" s="71"/>
      <c r="L27" s="71" t="s">
        <v>499</v>
      </c>
      <c r="M27" s="705" t="s">
        <v>499</v>
      </c>
      <c r="N27" s="706" t="s">
        <v>499</v>
      </c>
      <c r="O27" s="706" t="s">
        <v>499</v>
      </c>
      <c r="P27" s="706" t="s">
        <v>499</v>
      </c>
      <c r="Q27" s="706" t="s">
        <v>499</v>
      </c>
      <c r="R27" s="706" t="s">
        <v>499</v>
      </c>
      <c r="S27" s="706" t="s">
        <v>499</v>
      </c>
      <c r="T27" s="705" t="s">
        <v>499</v>
      </c>
      <c r="U27" s="706" t="s">
        <v>499</v>
      </c>
      <c r="V27" s="706"/>
      <c r="W27" s="706" t="s">
        <v>499</v>
      </c>
      <c r="X27" s="707"/>
    </row>
    <row r="28" spans="1:25" x14ac:dyDescent="0.2">
      <c r="A28" t="s">
        <v>499</v>
      </c>
      <c r="B28" t="s">
        <v>499</v>
      </c>
      <c r="C28" t="s">
        <v>499</v>
      </c>
      <c r="D28" t="s">
        <v>499</v>
      </c>
      <c r="E28" t="s">
        <v>499</v>
      </c>
      <c r="F28" t="s">
        <v>499</v>
      </c>
      <c r="G28" t="s">
        <v>499</v>
      </c>
      <c r="H28" t="s">
        <v>499</v>
      </c>
      <c r="I28" t="s">
        <v>499</v>
      </c>
      <c r="J28" t="s">
        <v>499</v>
      </c>
      <c r="L28" t="s">
        <v>499</v>
      </c>
      <c r="M28" t="s">
        <v>499</v>
      </c>
      <c r="N28" t="s">
        <v>499</v>
      </c>
      <c r="O28" t="s">
        <v>499</v>
      </c>
      <c r="P28" t="s">
        <v>499</v>
      </c>
      <c r="Q28" t="s">
        <v>499</v>
      </c>
      <c r="R28" t="s">
        <v>499</v>
      </c>
      <c r="S28" t="s">
        <v>499</v>
      </c>
      <c r="T28" t="s">
        <v>499</v>
      </c>
      <c r="U28" t="s">
        <v>499</v>
      </c>
      <c r="W28" t="s">
        <v>499</v>
      </c>
    </row>
    <row r="29" spans="1:25" s="534" customFormat="1" ht="11.25" x14ac:dyDescent="0.2">
      <c r="A29" s="534" t="str">
        <f>"Anmerkungen. Datengrundlage: Volkshochschul-Statistik "&amp;Hilfswerte!B1&amp;"; Basis: 821"</f>
        <v>Anmerkungen. Datengrundlage: Volkshochschul-Statistik 2024; Basis: 821</v>
      </c>
      <c r="I29" s="534" t="str">
        <f>A29</f>
        <v>Anmerkungen. Datengrundlage: Volkshochschul-Statistik 2024; Basis: 821</v>
      </c>
      <c r="T29" s="534" t="str">
        <f>A29</f>
        <v>Anmerkungen. Datengrundlage: Volkshochschul-Statistik 2024; Basis: 821</v>
      </c>
    </row>
    <row r="30" spans="1:25" s="534" customFormat="1" ht="11.25" x14ac:dyDescent="0.2">
      <c r="A30" s="708"/>
      <c r="B30" s="708"/>
      <c r="C30" s="708"/>
      <c r="D30" s="708"/>
      <c r="E30" s="708"/>
      <c r="F30" s="708"/>
      <c r="G30" s="708"/>
      <c r="H30" s="708"/>
    </row>
    <row r="31" spans="1:25" s="536" customFormat="1" x14ac:dyDescent="0.2">
      <c r="A31" s="534" t="s">
        <v>471</v>
      </c>
      <c r="B31" s="532"/>
      <c r="C31" s="532"/>
      <c r="D31" s="532"/>
      <c r="E31" s="532"/>
      <c r="F31" s="532"/>
      <c r="G31" s="532"/>
      <c r="I31" s="534" t="str">
        <f>$A$31</f>
        <v>Datengrundlage: Deutsches Institut für Erwachsenenbildung DIE (2025). „Basisdaten Volkshochschul-Statistik (seit 2018)“</v>
      </c>
      <c r="T31" s="534" t="str">
        <f>$A$31</f>
        <v>Datengrundlage: Deutsches Institut für Erwachsenenbildung DIE (2025). „Basisdaten Volkshochschul-Statistik (seit 2018)“</v>
      </c>
    </row>
    <row r="32" spans="1:25" s="536" customFormat="1" x14ac:dyDescent="0.2">
      <c r="A32" s="534" t="s">
        <v>472</v>
      </c>
      <c r="B32" s="532"/>
      <c r="C32" s="532"/>
      <c r="D32" s="692" t="s">
        <v>473</v>
      </c>
      <c r="E32" s="692"/>
      <c r="F32" s="692"/>
      <c r="I32" s="534" t="str">
        <f>$A$32</f>
        <v xml:space="preserve">(ZA6276; Version 2.0.0) [Data set]. GESIS, Köln. </v>
      </c>
      <c r="L32" s="762" t="s">
        <v>473</v>
      </c>
      <c r="M32" s="762"/>
      <c r="N32" s="762"/>
      <c r="T32" s="534" t="str">
        <f>$A$32</f>
        <v xml:space="preserve">(ZA6276; Version 2.0.0) [Data set]. GESIS, Köln. </v>
      </c>
      <c r="W32" s="762" t="s">
        <v>473</v>
      </c>
      <c r="X32" s="762"/>
      <c r="Y32" s="762"/>
    </row>
    <row r="33" spans="1:20" s="536" customFormat="1" x14ac:dyDescent="0.2">
      <c r="A33" s="535"/>
      <c r="B33" s="532"/>
      <c r="C33" s="532"/>
      <c r="D33" s="532"/>
      <c r="E33" s="532"/>
      <c r="F33" s="532"/>
      <c r="G33" s="532"/>
    </row>
    <row r="34" spans="1:20" s="536" customFormat="1" x14ac:dyDescent="0.2">
      <c r="A34" s="666" t="s">
        <v>474</v>
      </c>
      <c r="B34" s="532"/>
      <c r="C34" s="532"/>
      <c r="D34" s="532"/>
      <c r="E34" s="532"/>
      <c r="F34" s="532"/>
      <c r="G34" s="532"/>
      <c r="I34" s="666" t="str">
        <f>$A$34</f>
        <v>Die Tabellen stehen unter der Lizenz CC BY-SA DEED 4.0.</v>
      </c>
      <c r="T34" s="666" t="str">
        <f>$A$34</f>
        <v>Die Tabellen stehen unter der Lizenz CC BY-SA DEED 4.0.</v>
      </c>
    </row>
  </sheetData>
  <mergeCells count="26">
    <mergeCell ref="L32:N32"/>
    <mergeCell ref="W32:Y32"/>
    <mergeCell ref="U4:V4"/>
    <mergeCell ref="W4:W5"/>
    <mergeCell ref="M4:M5"/>
    <mergeCell ref="N4:N5"/>
    <mergeCell ref="O4:Q4"/>
    <mergeCell ref="R4:R5"/>
    <mergeCell ref="S4:S5"/>
    <mergeCell ref="T4:T5"/>
    <mergeCell ref="A1:L1"/>
    <mergeCell ref="A2:A5"/>
    <mergeCell ref="B2:L2"/>
    <mergeCell ref="M2:W2"/>
    <mergeCell ref="B3:H3"/>
    <mergeCell ref="I3:L3"/>
    <mergeCell ref="M3:S3"/>
    <mergeCell ref="T3:W3"/>
    <mergeCell ref="B4:B5"/>
    <mergeCell ref="C4:C5"/>
    <mergeCell ref="D4:F4"/>
    <mergeCell ref="G4:G5"/>
    <mergeCell ref="H4:H5"/>
    <mergeCell ref="I4:I5"/>
    <mergeCell ref="J4:K4"/>
    <mergeCell ref="L4:L5"/>
  </mergeCells>
  <hyperlinks>
    <hyperlink ref="I34" r:id="rId1" display="Publikation und Tabellen stehen unter der Lizenz CC BY-SA DEED 4.0." xr:uid="{6743BC78-0DB5-4475-9CAF-B7C7D7576350}"/>
    <hyperlink ref="A34" r:id="rId2" display="Publikation und Tabellen stehen unter der Lizenz CC BY-SA DEED 4.0." xr:uid="{DBE9F967-C538-45D5-BF22-144253C35CD8}"/>
    <hyperlink ref="D32" r:id="rId3" xr:uid="{8802465C-ACE1-4F24-ACB3-D55C38313182}"/>
    <hyperlink ref="D32:F32" r:id="rId4" display="http://dx.doi.org/10.4232/1.14582 " xr:uid="{91BE94AD-9C5E-4DE3-A633-B80EB2E574F6}"/>
    <hyperlink ref="T34" r:id="rId5" display="Publikation und Tabellen stehen unter der Lizenz CC BY-SA DEED 4.0." xr:uid="{08A5DABB-4D75-41B0-BA91-2B708E66D687}"/>
    <hyperlink ref="L32" r:id="rId6" xr:uid="{CF583D19-5893-44E5-A9D8-B4C2BE7917E4}"/>
    <hyperlink ref="L32:N32" r:id="rId7" display="http://dx.doi.org/10.4232/1.14582 " xr:uid="{A3E36FD7-C49E-4931-8580-98C6F45BA6A4}"/>
    <hyperlink ref="W32" r:id="rId8" xr:uid="{DFBC85FE-E821-42A3-BD7F-37D36028AEC0}"/>
    <hyperlink ref="W32:Y32" r:id="rId9" display="http://dx.doi.org/10.4232/1.14582 " xr:uid="{BD44B253-7887-45B6-999D-FF3DCA70FEB7}"/>
  </hyperlinks>
  <pageMargins left="0.7" right="0.7" top="0.78740157499999996" bottom="0.78740157499999996" header="0.3" footer="0.3"/>
  <pageSetup paperSize="9" scale="86" orientation="landscape" r:id="rId10"/>
  <colBreaks count="2" manualBreakCount="2">
    <brk id="8" max="1048575" man="1"/>
    <brk id="19" max="1048575" man="1"/>
  </colBreaks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E0CC1E-CC1D-4922-94F4-7B3D7BA51D7B}">
  <sheetPr>
    <pageSetUpPr fitToPage="1"/>
  </sheetPr>
  <dimension ref="A1:K34"/>
  <sheetViews>
    <sheetView view="pageBreakPreview" zoomScaleNormal="100" zoomScaleSheetLayoutView="100" workbookViewId="0">
      <selection sqref="A1:H1"/>
    </sheetView>
  </sheetViews>
  <sheetFormatPr baseColWidth="10" defaultRowHeight="12.75" x14ac:dyDescent="0.2"/>
  <cols>
    <col min="3" max="3" width="12.7109375" customWidth="1"/>
    <col min="4" max="4" width="13.140625" customWidth="1"/>
    <col min="5" max="5" width="12.42578125" customWidth="1"/>
    <col min="6" max="6" width="12.28515625" customWidth="1"/>
    <col min="8" max="8" width="13.7109375" customWidth="1"/>
    <col min="9" max="9" width="2.7109375" style="536" customWidth="1"/>
    <col min="10" max="10" width="8.28515625" style="536" customWidth="1"/>
    <col min="11" max="11" width="6.28515625" style="536" customWidth="1"/>
  </cols>
  <sheetData>
    <row r="1" spans="1:11" ht="39.950000000000003" customHeight="1" thickBot="1" x14ac:dyDescent="0.25">
      <c r="A1" s="1104" t="str">
        <f>"Tabelle 34: Zeitreihen II (Personal) ab " &amp;A8</f>
        <v>Tabelle 34: Zeitreihen II (Personal) ab 2018</v>
      </c>
      <c r="B1" s="1104"/>
      <c r="C1" s="1104"/>
      <c r="D1" s="1104"/>
      <c r="E1" s="1104"/>
      <c r="F1" s="1104"/>
      <c r="G1" s="1104"/>
      <c r="H1" s="1104"/>
    </row>
    <row r="2" spans="1:11" ht="18.75" customHeight="1" x14ac:dyDescent="0.2">
      <c r="A2" s="1105" t="s">
        <v>322</v>
      </c>
      <c r="B2" s="1108" t="s">
        <v>500</v>
      </c>
      <c r="C2" s="1109"/>
      <c r="D2" s="1109"/>
      <c r="E2" s="1109"/>
      <c r="F2" s="1109"/>
      <c r="G2" s="1109"/>
      <c r="H2" s="1110"/>
    </row>
    <row r="3" spans="1:11" ht="42.75" customHeight="1" x14ac:dyDescent="0.2">
      <c r="A3" s="1106"/>
      <c r="B3" s="1111" t="s">
        <v>501</v>
      </c>
      <c r="C3" s="1112"/>
      <c r="D3" s="1112"/>
      <c r="E3" s="1112"/>
      <c r="F3" s="1113"/>
      <c r="G3" s="1114" t="s">
        <v>502</v>
      </c>
      <c r="H3" s="1115"/>
    </row>
    <row r="4" spans="1:11" ht="12.75" customHeight="1" x14ac:dyDescent="0.2">
      <c r="A4" s="1106"/>
      <c r="B4" s="1095" t="s">
        <v>503</v>
      </c>
      <c r="C4" s="1116" t="s">
        <v>323</v>
      </c>
      <c r="D4" s="1117"/>
      <c r="E4" s="1095" t="s">
        <v>504</v>
      </c>
      <c r="F4" s="1095" t="s">
        <v>505</v>
      </c>
      <c r="G4" s="1085" t="s">
        <v>506</v>
      </c>
      <c r="H4" s="1094" t="s">
        <v>507</v>
      </c>
    </row>
    <row r="5" spans="1:11" ht="18" customHeight="1" x14ac:dyDescent="0.2">
      <c r="A5" s="1106"/>
      <c r="B5" s="1096"/>
      <c r="C5" s="1118"/>
      <c r="D5" s="1119"/>
      <c r="E5" s="1096"/>
      <c r="F5" s="1096"/>
      <c r="G5" s="1098"/>
      <c r="H5" s="1100"/>
    </row>
    <row r="6" spans="1:11" ht="12.75" customHeight="1" x14ac:dyDescent="0.2">
      <c r="A6" s="1106"/>
      <c r="B6" s="1096"/>
      <c r="C6" s="709"/>
      <c r="D6" s="1102" t="s">
        <v>508</v>
      </c>
      <c r="E6" s="1096"/>
      <c r="F6" s="1096"/>
      <c r="G6" s="1098"/>
      <c r="H6" s="1100"/>
    </row>
    <row r="7" spans="1:11" ht="36" customHeight="1" x14ac:dyDescent="0.2">
      <c r="A7" s="1107"/>
      <c r="B7" s="1097"/>
      <c r="C7" s="710"/>
      <c r="D7" s="1103"/>
      <c r="E7" s="1097"/>
      <c r="F7" s="1097"/>
      <c r="G7" s="1099"/>
      <c r="H7" s="1101"/>
    </row>
    <row r="8" spans="1:11" s="50" customFormat="1" x14ac:dyDescent="0.2">
      <c r="A8" s="711">
        <v>2018</v>
      </c>
      <c r="B8" s="712">
        <v>658.3</v>
      </c>
      <c r="C8" s="712">
        <v>4053</v>
      </c>
      <c r="D8" s="712">
        <v>503.5</v>
      </c>
      <c r="E8" s="712">
        <v>3898.4</v>
      </c>
      <c r="F8" s="712">
        <v>928.8</v>
      </c>
      <c r="G8" s="278">
        <v>181658</v>
      </c>
      <c r="H8" s="278">
        <v>18093</v>
      </c>
      <c r="I8" s="598"/>
      <c r="J8" s="598"/>
      <c r="K8" s="598"/>
    </row>
    <row r="9" spans="1:11" x14ac:dyDescent="0.2">
      <c r="A9" s="713">
        <v>2019</v>
      </c>
      <c r="B9" s="714">
        <v>679.5</v>
      </c>
      <c r="C9" s="714">
        <v>4034.4</v>
      </c>
      <c r="D9" s="714">
        <v>503</v>
      </c>
      <c r="E9" s="714">
        <v>3869.9</v>
      </c>
      <c r="F9" s="714">
        <v>1044</v>
      </c>
      <c r="G9" s="89">
        <v>181329</v>
      </c>
      <c r="H9" s="89">
        <v>22604</v>
      </c>
    </row>
    <row r="10" spans="1:11" x14ac:dyDescent="0.2">
      <c r="A10" s="713">
        <v>2020</v>
      </c>
      <c r="B10" s="714">
        <v>680.4</v>
      </c>
      <c r="C10" s="714">
        <v>4249.8999999999996</v>
      </c>
      <c r="D10" s="714">
        <v>524.1</v>
      </c>
      <c r="E10" s="714">
        <v>3904.1</v>
      </c>
      <c r="F10" s="714">
        <v>1120.2</v>
      </c>
      <c r="G10" s="89">
        <v>156498</v>
      </c>
      <c r="H10" s="89">
        <v>18758</v>
      </c>
    </row>
    <row r="11" spans="1:11" x14ac:dyDescent="0.2">
      <c r="A11" s="713">
        <v>2021</v>
      </c>
      <c r="B11" s="714">
        <v>684.3</v>
      </c>
      <c r="C11" s="714">
        <v>4178.8</v>
      </c>
      <c r="D11" s="714">
        <v>506.2</v>
      </c>
      <c r="E11" s="714">
        <v>3876.2</v>
      </c>
      <c r="F11" s="714">
        <v>1093.5</v>
      </c>
      <c r="G11" s="89">
        <v>142667</v>
      </c>
      <c r="H11" s="89">
        <v>18937</v>
      </c>
    </row>
    <row r="12" spans="1:11" x14ac:dyDescent="0.2">
      <c r="A12" s="713">
        <v>2022</v>
      </c>
      <c r="B12" s="714">
        <v>682.3</v>
      </c>
      <c r="C12" s="714">
        <v>4291.7</v>
      </c>
      <c r="D12" s="714">
        <v>514.79999999999995</v>
      </c>
      <c r="E12" s="714">
        <v>3963.6</v>
      </c>
      <c r="F12" s="714">
        <v>1123.2</v>
      </c>
      <c r="G12" s="89">
        <v>156073</v>
      </c>
      <c r="H12" s="89">
        <v>21072</v>
      </c>
    </row>
    <row r="13" spans="1:11" x14ac:dyDescent="0.2">
      <c r="A13" s="713">
        <v>2023</v>
      </c>
      <c r="B13" s="714">
        <v>683.4</v>
      </c>
      <c r="C13" s="714">
        <v>4516.5</v>
      </c>
      <c r="D13" s="714">
        <v>593.1</v>
      </c>
      <c r="E13" s="714">
        <v>4092.7</v>
      </c>
      <c r="F13" s="714">
        <v>1268.7</v>
      </c>
      <c r="G13" s="89">
        <v>163075</v>
      </c>
      <c r="H13" s="89">
        <v>24461</v>
      </c>
    </row>
    <row r="14" spans="1:11" x14ac:dyDescent="0.2">
      <c r="A14" s="713">
        <v>2024</v>
      </c>
      <c r="B14" s="714">
        <v>698.3</v>
      </c>
      <c r="C14" s="714">
        <v>4787.7</v>
      </c>
      <c r="D14" s="714">
        <v>756</v>
      </c>
      <c r="E14" s="714">
        <v>4177.5</v>
      </c>
      <c r="F14" s="714">
        <v>1302.5</v>
      </c>
      <c r="G14" s="89">
        <v>165626</v>
      </c>
      <c r="H14" s="89">
        <v>27135</v>
      </c>
    </row>
    <row r="15" spans="1:11" x14ac:dyDescent="0.2">
      <c r="A15" s="713" t="s">
        <v>499</v>
      </c>
      <c r="B15" s="714" t="s">
        <v>499</v>
      </c>
      <c r="C15" s="714"/>
      <c r="D15" s="714" t="s">
        <v>499</v>
      </c>
      <c r="E15" s="714" t="s">
        <v>499</v>
      </c>
      <c r="F15" s="714" t="s">
        <v>499</v>
      </c>
      <c r="G15" s="89" t="s">
        <v>499</v>
      </c>
      <c r="H15" s="89" t="s">
        <v>499</v>
      </c>
    </row>
    <row r="16" spans="1:11" x14ac:dyDescent="0.2">
      <c r="A16" s="713" t="s">
        <v>499</v>
      </c>
      <c r="B16" s="714" t="s">
        <v>499</v>
      </c>
      <c r="C16" s="714"/>
      <c r="D16" s="714" t="s">
        <v>499</v>
      </c>
      <c r="E16" s="714" t="s">
        <v>499</v>
      </c>
      <c r="F16" s="714" t="s">
        <v>499</v>
      </c>
      <c r="G16" s="89" t="s">
        <v>499</v>
      </c>
      <c r="H16" s="89" t="s">
        <v>499</v>
      </c>
    </row>
    <row r="17" spans="1:8" x14ac:dyDescent="0.2">
      <c r="A17" s="713" t="s">
        <v>499</v>
      </c>
      <c r="B17" s="714" t="s">
        <v>499</v>
      </c>
      <c r="C17" s="714"/>
      <c r="D17" s="714" t="s">
        <v>499</v>
      </c>
      <c r="E17" s="714" t="s">
        <v>499</v>
      </c>
      <c r="F17" s="714" t="s">
        <v>499</v>
      </c>
      <c r="G17" s="89" t="s">
        <v>499</v>
      </c>
      <c r="H17" s="89" t="s">
        <v>499</v>
      </c>
    </row>
    <row r="18" spans="1:8" x14ac:dyDescent="0.2">
      <c r="A18" s="713" t="s">
        <v>499</v>
      </c>
      <c r="B18" s="714" t="s">
        <v>499</v>
      </c>
      <c r="C18" s="714"/>
      <c r="D18" s="714" t="s">
        <v>499</v>
      </c>
      <c r="E18" s="714" t="s">
        <v>499</v>
      </c>
      <c r="F18" s="714" t="s">
        <v>499</v>
      </c>
      <c r="G18" s="89" t="s">
        <v>499</v>
      </c>
      <c r="H18" s="89" t="s">
        <v>499</v>
      </c>
    </row>
    <row r="19" spans="1:8" x14ac:dyDescent="0.2">
      <c r="A19" s="713" t="s">
        <v>499</v>
      </c>
      <c r="B19" s="714" t="s">
        <v>499</v>
      </c>
      <c r="C19" s="714"/>
      <c r="D19" s="714" t="s">
        <v>499</v>
      </c>
      <c r="E19" s="714" t="s">
        <v>499</v>
      </c>
      <c r="F19" s="714" t="s">
        <v>499</v>
      </c>
      <c r="G19" s="89" t="s">
        <v>499</v>
      </c>
      <c r="H19" s="89" t="s">
        <v>499</v>
      </c>
    </row>
    <row r="20" spans="1:8" x14ac:dyDescent="0.2">
      <c r="A20" s="713" t="s">
        <v>499</v>
      </c>
      <c r="B20" s="714" t="s">
        <v>499</v>
      </c>
      <c r="C20" s="714"/>
      <c r="D20" s="714" t="s">
        <v>499</v>
      </c>
      <c r="E20" s="714" t="s">
        <v>499</v>
      </c>
      <c r="F20" s="714" t="s">
        <v>499</v>
      </c>
      <c r="G20" s="89" t="s">
        <v>499</v>
      </c>
      <c r="H20" s="89" t="s">
        <v>499</v>
      </c>
    </row>
    <row r="21" spans="1:8" x14ac:dyDescent="0.2">
      <c r="A21" s="713" t="s">
        <v>499</v>
      </c>
      <c r="B21" s="714" t="s">
        <v>499</v>
      </c>
      <c r="C21" s="714"/>
      <c r="D21" s="714" t="s">
        <v>499</v>
      </c>
      <c r="E21" s="714" t="s">
        <v>499</v>
      </c>
      <c r="F21" s="714" t="s">
        <v>499</v>
      </c>
      <c r="G21" s="89" t="s">
        <v>499</v>
      </c>
      <c r="H21" s="89" t="s">
        <v>499</v>
      </c>
    </row>
    <row r="22" spans="1:8" x14ac:dyDescent="0.2">
      <c r="A22" s="713" t="s">
        <v>499</v>
      </c>
      <c r="B22" s="714" t="s">
        <v>499</v>
      </c>
      <c r="C22" s="714"/>
      <c r="D22" s="714" t="s">
        <v>499</v>
      </c>
      <c r="E22" s="714" t="s">
        <v>499</v>
      </c>
      <c r="F22" s="714" t="s">
        <v>499</v>
      </c>
      <c r="G22" s="89" t="s">
        <v>499</v>
      </c>
      <c r="H22" s="89" t="s">
        <v>499</v>
      </c>
    </row>
    <row r="23" spans="1:8" x14ac:dyDescent="0.2">
      <c r="A23" s="713" t="s">
        <v>499</v>
      </c>
      <c r="B23" s="714" t="s">
        <v>499</v>
      </c>
      <c r="C23" s="714"/>
      <c r="D23" s="714" t="s">
        <v>499</v>
      </c>
      <c r="E23" s="714" t="s">
        <v>499</v>
      </c>
      <c r="F23" s="714" t="s">
        <v>499</v>
      </c>
      <c r="G23" s="89" t="s">
        <v>499</v>
      </c>
      <c r="H23" s="89" t="s">
        <v>499</v>
      </c>
    </row>
    <row r="24" spans="1:8" x14ac:dyDescent="0.2">
      <c r="A24" s="713" t="s">
        <v>499</v>
      </c>
      <c r="B24" s="714" t="s">
        <v>499</v>
      </c>
      <c r="C24" s="714"/>
      <c r="D24" s="714" t="s">
        <v>499</v>
      </c>
      <c r="E24" s="714" t="s">
        <v>499</v>
      </c>
      <c r="F24" s="714" t="s">
        <v>499</v>
      </c>
      <c r="G24" s="89" t="s">
        <v>499</v>
      </c>
      <c r="H24" s="89" t="s">
        <v>499</v>
      </c>
    </row>
    <row r="25" spans="1:8" x14ac:dyDescent="0.2">
      <c r="A25" s="713" t="s">
        <v>499</v>
      </c>
      <c r="B25" s="714" t="s">
        <v>499</v>
      </c>
      <c r="C25" s="714"/>
      <c r="D25" s="714" t="s">
        <v>499</v>
      </c>
      <c r="E25" s="714" t="s">
        <v>499</v>
      </c>
      <c r="F25" s="714" t="s">
        <v>499</v>
      </c>
      <c r="G25" s="89" t="s">
        <v>499</v>
      </c>
      <c r="H25" s="89" t="s">
        <v>499</v>
      </c>
    </row>
    <row r="26" spans="1:8" x14ac:dyDescent="0.2">
      <c r="A26" s="713" t="s">
        <v>499</v>
      </c>
      <c r="B26" s="714" t="s">
        <v>499</v>
      </c>
      <c r="C26" s="714"/>
      <c r="D26" s="714" t="s">
        <v>499</v>
      </c>
      <c r="E26" s="714" t="s">
        <v>499</v>
      </c>
      <c r="F26" s="714" t="s">
        <v>499</v>
      </c>
      <c r="G26" s="89" t="s">
        <v>499</v>
      </c>
      <c r="H26" s="89" t="s">
        <v>499</v>
      </c>
    </row>
    <row r="27" spans="1:8" x14ac:dyDescent="0.2">
      <c r="A27" s="713" t="s">
        <v>499</v>
      </c>
      <c r="B27" s="714" t="s">
        <v>499</v>
      </c>
      <c r="C27" s="714"/>
      <c r="D27" s="714" t="s">
        <v>499</v>
      </c>
      <c r="E27" s="714" t="s">
        <v>499</v>
      </c>
      <c r="F27" s="714" t="s">
        <v>499</v>
      </c>
      <c r="G27" s="89" t="s">
        <v>499</v>
      </c>
      <c r="H27" s="89" t="s">
        <v>499</v>
      </c>
    </row>
    <row r="28" spans="1:8" x14ac:dyDescent="0.2">
      <c r="A28" s="715" t="s">
        <v>499</v>
      </c>
      <c r="B28" s="714" t="s">
        <v>499</v>
      </c>
      <c r="C28" s="714"/>
      <c r="D28" s="714" t="s">
        <v>499</v>
      </c>
      <c r="E28" s="714" t="s">
        <v>499</v>
      </c>
      <c r="F28" s="714" t="s">
        <v>499</v>
      </c>
      <c r="G28" s="89" t="s">
        <v>499</v>
      </c>
      <c r="H28" s="89" t="s">
        <v>499</v>
      </c>
    </row>
    <row r="29" spans="1:8" s="532" customFormat="1" x14ac:dyDescent="0.2">
      <c r="A29" s="718" t="str">
        <f>'Tabelle 33'!A29</f>
        <v>Anmerkungen. Datengrundlage: Volkshochschul-Statistik 2024; Basis: 821</v>
      </c>
      <c r="B29" s="716"/>
      <c r="C29" s="716"/>
      <c r="D29" s="716"/>
      <c r="E29" s="716"/>
      <c r="F29" s="716"/>
      <c r="G29" s="717"/>
      <c r="H29" s="717"/>
    </row>
    <row r="30" spans="1:8" x14ac:dyDescent="0.2">
      <c r="A30" s="718"/>
      <c r="B30" s="716"/>
      <c r="C30" s="716"/>
      <c r="D30" s="716"/>
      <c r="E30" s="716"/>
      <c r="F30" s="716"/>
      <c r="G30" s="717"/>
      <c r="H30" s="717"/>
    </row>
    <row r="31" spans="1:8" x14ac:dyDescent="0.2">
      <c r="A31" s="534" t="str">
        <f>'Tabelle 33'!$A$31</f>
        <v>Datengrundlage: Deutsches Institut für Erwachsenenbildung DIE (2025). „Basisdaten Volkshochschul-Statistik (seit 2018)“</v>
      </c>
      <c r="B31" s="536"/>
      <c r="C31" s="536"/>
      <c r="D31" s="536"/>
      <c r="E31" s="718"/>
      <c r="F31" s="718"/>
      <c r="G31" s="718"/>
      <c r="H31" s="718"/>
    </row>
    <row r="32" spans="1:8" x14ac:dyDescent="0.2">
      <c r="A32" s="534" t="str">
        <f>'Tabelle 33'!$A$32</f>
        <v xml:space="preserve">(ZA6276; Version 2.0.0) [Data set]. GESIS, Köln. </v>
      </c>
      <c r="B32" s="536"/>
      <c r="C32" s="536"/>
      <c r="D32" s="762" t="s">
        <v>473</v>
      </c>
      <c r="E32" s="762"/>
      <c r="F32" s="762"/>
      <c r="G32" s="718"/>
      <c r="H32" s="718"/>
    </row>
    <row r="33" spans="1:8" x14ac:dyDescent="0.2">
      <c r="A33" s="536"/>
      <c r="B33" s="536"/>
      <c r="C33" s="536"/>
      <c r="D33" s="536"/>
      <c r="E33" s="718"/>
      <c r="F33" s="718"/>
      <c r="G33" s="718"/>
      <c r="H33" s="718"/>
    </row>
    <row r="34" spans="1:8" x14ac:dyDescent="0.2">
      <c r="A34" s="666" t="str">
        <f>'Tabelle 33'!$A$34</f>
        <v>Die Tabellen stehen unter der Lizenz CC BY-SA DEED 4.0.</v>
      </c>
      <c r="B34" s="536"/>
      <c r="C34" s="536"/>
      <c r="D34" s="536"/>
      <c r="E34" s="536"/>
      <c r="F34" s="536"/>
      <c r="G34" s="536"/>
      <c r="H34" s="536"/>
    </row>
  </sheetData>
  <mergeCells count="13">
    <mergeCell ref="D32:F32"/>
    <mergeCell ref="F4:F7"/>
    <mergeCell ref="G4:G7"/>
    <mergeCell ref="H4:H7"/>
    <mergeCell ref="D6:D7"/>
    <mergeCell ref="A1:H1"/>
    <mergeCell ref="A2:A7"/>
    <mergeCell ref="B2:H2"/>
    <mergeCell ref="B3:F3"/>
    <mergeCell ref="G3:H3"/>
    <mergeCell ref="B4:B7"/>
    <mergeCell ref="C4:D5"/>
    <mergeCell ref="E4:E7"/>
  </mergeCells>
  <hyperlinks>
    <hyperlink ref="A34" r:id="rId1" display="Publikation und Tabellen stehen unter der Lizenz CC BY-SA DEED 4.0." xr:uid="{7AB97547-8B81-4335-97E4-0007C344B35E}"/>
    <hyperlink ref="D32" r:id="rId2" xr:uid="{BCE4A05E-069B-47C8-8E4C-3D3728B1C899}"/>
    <hyperlink ref="D32:F32" r:id="rId3" display="http://dx.doi.org/10.4232/1.14582 " xr:uid="{90AAA40A-E0DF-4735-878D-7C01B8DECC6F}"/>
  </hyperlinks>
  <pageMargins left="0.7" right="0.7" top="0.78740157499999996" bottom="0.78740157499999996" header="0.3" footer="0.3"/>
  <pageSetup paperSize="9" scale="94" orientation="landscape" r:id="rId4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FE01F1-BF87-452F-A6DE-26D51950BF7E}">
  <dimension ref="A1:U36"/>
  <sheetViews>
    <sheetView view="pageBreakPreview" zoomScaleNormal="100" zoomScaleSheetLayoutView="100" workbookViewId="0"/>
  </sheetViews>
  <sheetFormatPr baseColWidth="10" defaultRowHeight="12.75" x14ac:dyDescent="0.2"/>
  <cols>
    <col min="1" max="1" width="10.140625" customWidth="1"/>
    <col min="2" max="6" width="9.7109375" customWidth="1"/>
    <col min="7" max="7" width="10.140625" customWidth="1"/>
    <col min="8" max="9" width="8.85546875" customWidth="1"/>
    <col min="10" max="10" width="10.140625" customWidth="1"/>
    <col min="11" max="13" width="8.85546875" customWidth="1"/>
    <col min="14" max="14" width="9.28515625" customWidth="1"/>
    <col min="15" max="15" width="10.7109375" customWidth="1"/>
    <col min="16" max="16" width="12.42578125" customWidth="1"/>
    <col min="17" max="17" width="8.85546875" customWidth="1"/>
    <col min="18" max="19" width="9.28515625" customWidth="1"/>
    <col min="20" max="20" width="10.140625" customWidth="1"/>
    <col min="21" max="21" width="2.7109375" style="536" customWidth="1"/>
  </cols>
  <sheetData>
    <row r="1" spans="1:21" s="536" customFormat="1" ht="39.950000000000003" customHeight="1" thickBot="1" x14ac:dyDescent="0.25">
      <c r="A1" s="719" t="str">
        <f>"Tabelle 35: Zeitreihen III (Leistungen) ab " &amp;A7</f>
        <v>Tabelle 35: Zeitreihen III (Leistungen) ab 2018</v>
      </c>
      <c r="B1" s="527"/>
      <c r="C1" s="527"/>
      <c r="D1" s="527"/>
    </row>
    <row r="2" spans="1:21" ht="42.75" customHeight="1" x14ac:dyDescent="0.2">
      <c r="A2" s="1105" t="s">
        <v>322</v>
      </c>
      <c r="B2" s="1120" t="s">
        <v>509</v>
      </c>
      <c r="C2" s="1121"/>
      <c r="D2" s="1121"/>
      <c r="E2" s="1121"/>
      <c r="F2" s="1121"/>
      <c r="G2" s="1121"/>
      <c r="H2" s="1121"/>
      <c r="I2" s="1121"/>
      <c r="J2" s="1121"/>
      <c r="K2" s="1121"/>
      <c r="L2" s="1121"/>
      <c r="M2" s="1122"/>
      <c r="N2" s="1121" t="s">
        <v>510</v>
      </c>
      <c r="O2" s="1121"/>
      <c r="P2" s="1121"/>
      <c r="Q2" s="1121"/>
      <c r="R2" s="1121"/>
      <c r="S2" s="1121"/>
      <c r="T2" s="1123"/>
    </row>
    <row r="3" spans="1:21" ht="51" customHeight="1" x14ac:dyDescent="0.2">
      <c r="A3" s="1106"/>
      <c r="B3" s="1124" t="s">
        <v>16</v>
      </c>
      <c r="C3" s="1079"/>
      <c r="D3" s="1125"/>
      <c r="E3" s="1079" t="s">
        <v>324</v>
      </c>
      <c r="F3" s="1079"/>
      <c r="G3" s="1125"/>
      <c r="H3" s="1124" t="s">
        <v>511</v>
      </c>
      <c r="I3" s="1079"/>
      <c r="J3" s="1125"/>
      <c r="K3" s="1124" t="s">
        <v>512</v>
      </c>
      <c r="L3" s="1079"/>
      <c r="M3" s="1125"/>
      <c r="N3" s="720" t="s">
        <v>513</v>
      </c>
      <c r="O3" s="721" t="s">
        <v>551</v>
      </c>
      <c r="P3" s="721" t="s">
        <v>514</v>
      </c>
      <c r="Q3" s="721" t="s">
        <v>515</v>
      </c>
      <c r="R3" s="722" t="s">
        <v>516</v>
      </c>
      <c r="S3" s="721" t="s">
        <v>517</v>
      </c>
      <c r="T3" s="723" t="s">
        <v>518</v>
      </c>
    </row>
    <row r="4" spans="1:21" ht="18" customHeight="1" x14ac:dyDescent="0.2">
      <c r="A4" s="1106"/>
      <c r="B4" s="1087" t="s">
        <v>6</v>
      </c>
      <c r="C4" s="1128" t="s">
        <v>40</v>
      </c>
      <c r="D4" s="1087" t="s">
        <v>21</v>
      </c>
      <c r="E4" s="1085" t="s">
        <v>6</v>
      </c>
      <c r="F4" s="1128" t="s">
        <v>40</v>
      </c>
      <c r="G4" s="1089" t="s">
        <v>296</v>
      </c>
      <c r="H4" s="1087" t="s">
        <v>6</v>
      </c>
      <c r="I4" s="1128" t="s">
        <v>40</v>
      </c>
      <c r="J4" s="1089" t="s">
        <v>296</v>
      </c>
      <c r="K4" s="1087" t="s">
        <v>6</v>
      </c>
      <c r="L4" s="1128" t="s">
        <v>40</v>
      </c>
      <c r="M4" s="1087" t="s">
        <v>21</v>
      </c>
      <c r="N4" s="1140" t="s">
        <v>519</v>
      </c>
      <c r="O4" s="1128" t="s">
        <v>311</v>
      </c>
      <c r="P4" s="1128" t="s">
        <v>520</v>
      </c>
      <c r="Q4" s="1128" t="s">
        <v>40</v>
      </c>
      <c r="R4" s="1134" t="s">
        <v>521</v>
      </c>
      <c r="S4" s="1134" t="s">
        <v>310</v>
      </c>
      <c r="T4" s="1137" t="s">
        <v>310</v>
      </c>
    </row>
    <row r="5" spans="1:21" ht="12.75" customHeight="1" x14ac:dyDescent="0.2">
      <c r="A5" s="1106"/>
      <c r="B5" s="1126"/>
      <c r="C5" s="1129"/>
      <c r="D5" s="1126"/>
      <c r="E5" s="1098"/>
      <c r="F5" s="1129"/>
      <c r="G5" s="1131"/>
      <c r="H5" s="1126"/>
      <c r="I5" s="1129"/>
      <c r="J5" s="1131"/>
      <c r="K5" s="1126"/>
      <c r="L5" s="1129"/>
      <c r="M5" s="1126"/>
      <c r="N5" s="1141"/>
      <c r="O5" s="1129"/>
      <c r="P5" s="1129"/>
      <c r="Q5" s="1129"/>
      <c r="R5" s="1135"/>
      <c r="S5" s="1135"/>
      <c r="T5" s="1138"/>
    </row>
    <row r="6" spans="1:21" ht="37.5" customHeight="1" x14ac:dyDescent="0.2">
      <c r="A6" s="1107"/>
      <c r="B6" s="1127"/>
      <c r="C6" s="1130"/>
      <c r="D6" s="1127"/>
      <c r="E6" s="1099"/>
      <c r="F6" s="1130"/>
      <c r="G6" s="1132"/>
      <c r="H6" s="1127"/>
      <c r="I6" s="1130"/>
      <c r="J6" s="1132"/>
      <c r="K6" s="1127"/>
      <c r="L6" s="1130"/>
      <c r="M6" s="1127"/>
      <c r="N6" s="1142"/>
      <c r="O6" s="1130"/>
      <c r="P6" s="1130"/>
      <c r="Q6" s="1130"/>
      <c r="R6" s="1136"/>
      <c r="S6" s="1136"/>
      <c r="T6" s="1139"/>
    </row>
    <row r="7" spans="1:21" s="50" customFormat="1" x14ac:dyDescent="0.2">
      <c r="A7" s="711">
        <v>2018</v>
      </c>
      <c r="B7" s="278">
        <v>552329</v>
      </c>
      <c r="C7" s="278">
        <v>16769067</v>
      </c>
      <c r="D7" s="278">
        <v>6117374</v>
      </c>
      <c r="E7" s="278">
        <v>77254</v>
      </c>
      <c r="F7" s="278">
        <v>181192</v>
      </c>
      <c r="G7" s="278">
        <v>1869028</v>
      </c>
      <c r="H7" s="278">
        <v>8220</v>
      </c>
      <c r="I7" s="278">
        <v>68707</v>
      </c>
      <c r="J7" s="278">
        <v>174768</v>
      </c>
      <c r="K7" s="278">
        <v>2525</v>
      </c>
      <c r="L7" s="278">
        <v>25862</v>
      </c>
      <c r="M7" s="278">
        <v>33299</v>
      </c>
      <c r="N7" s="278">
        <v>416111</v>
      </c>
      <c r="O7" s="278">
        <v>396451</v>
      </c>
      <c r="P7" s="278">
        <v>86423</v>
      </c>
      <c r="Q7" s="278">
        <v>350727</v>
      </c>
      <c r="R7" s="278">
        <v>19425</v>
      </c>
      <c r="S7" s="278">
        <v>321071</v>
      </c>
      <c r="T7" s="278">
        <v>5407</v>
      </c>
      <c r="U7" s="598"/>
    </row>
    <row r="8" spans="1:21" s="50" customFormat="1" x14ac:dyDescent="0.2">
      <c r="A8" s="713">
        <v>2019</v>
      </c>
      <c r="B8" s="89">
        <v>549810</v>
      </c>
      <c r="C8" s="89">
        <v>16021908</v>
      </c>
      <c r="D8" s="89">
        <v>6090058</v>
      </c>
      <c r="E8" s="89">
        <v>82408</v>
      </c>
      <c r="F8" s="89">
        <v>191656</v>
      </c>
      <c r="G8" s="89">
        <v>1950975</v>
      </c>
      <c r="H8" s="89">
        <v>7810</v>
      </c>
      <c r="I8" s="89">
        <v>65923</v>
      </c>
      <c r="J8" s="89">
        <v>164990</v>
      </c>
      <c r="K8" s="89">
        <v>2355</v>
      </c>
      <c r="L8" s="89">
        <v>18943</v>
      </c>
      <c r="M8" s="89">
        <v>27855</v>
      </c>
      <c r="N8" s="89">
        <v>486974</v>
      </c>
      <c r="O8" s="89">
        <v>935977</v>
      </c>
      <c r="P8" s="89">
        <v>98571</v>
      </c>
      <c r="Q8" s="89">
        <v>349525</v>
      </c>
      <c r="R8" s="89">
        <v>20394</v>
      </c>
      <c r="S8" s="89">
        <v>328297</v>
      </c>
      <c r="T8" s="89">
        <v>10920</v>
      </c>
      <c r="U8" s="598"/>
    </row>
    <row r="9" spans="1:21" s="50" customFormat="1" x14ac:dyDescent="0.2">
      <c r="A9" s="713">
        <v>2020</v>
      </c>
      <c r="B9" s="89">
        <v>385428</v>
      </c>
      <c r="C9" s="89">
        <v>9730023</v>
      </c>
      <c r="D9" s="89">
        <v>3663776</v>
      </c>
      <c r="E9" s="89">
        <v>56843</v>
      </c>
      <c r="F9" s="89">
        <v>126455</v>
      </c>
      <c r="G9" s="89">
        <v>953317</v>
      </c>
      <c r="H9" s="89">
        <v>2516</v>
      </c>
      <c r="I9" s="89">
        <v>15863</v>
      </c>
      <c r="J9" s="89">
        <v>38466</v>
      </c>
      <c r="K9" s="89">
        <v>4015</v>
      </c>
      <c r="L9" s="89">
        <v>39764</v>
      </c>
      <c r="M9" s="89">
        <v>39870</v>
      </c>
      <c r="N9" s="89">
        <v>300581</v>
      </c>
      <c r="O9" s="89">
        <v>772700</v>
      </c>
      <c r="P9" s="89">
        <v>95892</v>
      </c>
      <c r="Q9" s="89">
        <v>348203</v>
      </c>
      <c r="R9" s="89">
        <v>39475</v>
      </c>
      <c r="S9" s="89">
        <v>202483</v>
      </c>
      <c r="T9" s="89">
        <v>3191</v>
      </c>
      <c r="U9" s="598"/>
    </row>
    <row r="10" spans="1:21" s="50" customFormat="1" x14ac:dyDescent="0.2">
      <c r="A10" s="713">
        <v>2021</v>
      </c>
      <c r="B10" s="89">
        <v>296162</v>
      </c>
      <c r="C10" s="89">
        <v>9191411</v>
      </c>
      <c r="D10" s="89">
        <v>2553670</v>
      </c>
      <c r="E10" s="89">
        <v>50156</v>
      </c>
      <c r="F10" s="89">
        <v>112189</v>
      </c>
      <c r="G10" s="89">
        <v>774480</v>
      </c>
      <c r="H10" s="89">
        <v>2714</v>
      </c>
      <c r="I10" s="89">
        <v>17568</v>
      </c>
      <c r="J10" s="89">
        <v>38828</v>
      </c>
      <c r="K10" s="89">
        <v>2670</v>
      </c>
      <c r="L10" s="89">
        <v>17715</v>
      </c>
      <c r="M10" s="89">
        <v>24070</v>
      </c>
      <c r="N10" s="89">
        <v>308861</v>
      </c>
      <c r="O10" s="89">
        <v>758183</v>
      </c>
      <c r="P10" s="89">
        <v>119555</v>
      </c>
      <c r="Q10" s="89">
        <v>432932</v>
      </c>
      <c r="R10" s="89">
        <v>29017</v>
      </c>
      <c r="S10" s="89">
        <v>210723</v>
      </c>
      <c r="T10" s="89">
        <v>4588</v>
      </c>
      <c r="U10" s="598"/>
    </row>
    <row r="11" spans="1:21" s="50" customFormat="1" x14ac:dyDescent="0.2">
      <c r="A11" s="713">
        <v>2022</v>
      </c>
      <c r="B11" s="89">
        <v>434583</v>
      </c>
      <c r="C11" s="89">
        <v>13318794</v>
      </c>
      <c r="D11" s="89">
        <v>4187693</v>
      </c>
      <c r="E11" s="89">
        <v>68195</v>
      </c>
      <c r="F11" s="89">
        <v>158359</v>
      </c>
      <c r="G11" s="89">
        <v>1169281</v>
      </c>
      <c r="H11" s="89">
        <v>4735</v>
      </c>
      <c r="I11" s="89">
        <v>33699</v>
      </c>
      <c r="J11" s="89">
        <v>78768</v>
      </c>
      <c r="K11" s="89">
        <v>2240</v>
      </c>
      <c r="L11" s="89">
        <v>19624</v>
      </c>
      <c r="M11" s="89">
        <v>19778</v>
      </c>
      <c r="N11" s="89">
        <v>431872</v>
      </c>
      <c r="O11" s="89" t="s">
        <v>522</v>
      </c>
      <c r="P11" s="89">
        <v>125326</v>
      </c>
      <c r="Q11" s="89">
        <v>458752</v>
      </c>
      <c r="R11" s="89">
        <v>45229</v>
      </c>
      <c r="S11" s="89">
        <v>278152</v>
      </c>
      <c r="T11" s="89">
        <v>6994</v>
      </c>
      <c r="U11" s="598"/>
    </row>
    <row r="12" spans="1:21" s="50" customFormat="1" x14ac:dyDescent="0.2">
      <c r="A12" s="713">
        <v>2023</v>
      </c>
      <c r="B12" s="89">
        <v>477589</v>
      </c>
      <c r="C12" s="89">
        <v>14512614</v>
      </c>
      <c r="D12" s="89">
        <v>5118720</v>
      </c>
      <c r="E12" s="89">
        <v>81385</v>
      </c>
      <c r="F12" s="89">
        <v>187320</v>
      </c>
      <c r="G12" s="89">
        <v>1560868</v>
      </c>
      <c r="H12" s="89">
        <v>5492</v>
      </c>
      <c r="I12" s="89">
        <v>37462</v>
      </c>
      <c r="J12" s="89">
        <v>94912</v>
      </c>
      <c r="K12" s="89">
        <v>2605</v>
      </c>
      <c r="L12" s="89">
        <v>22174</v>
      </c>
      <c r="M12" s="89">
        <v>26370</v>
      </c>
      <c r="N12" s="89">
        <v>435683</v>
      </c>
      <c r="O12" s="89">
        <v>915087</v>
      </c>
      <c r="P12" s="89">
        <v>129160</v>
      </c>
      <c r="Q12" s="89">
        <v>520845</v>
      </c>
      <c r="R12" s="89">
        <v>37841</v>
      </c>
      <c r="S12" s="89">
        <v>403502</v>
      </c>
      <c r="T12" s="89">
        <v>5973</v>
      </c>
      <c r="U12" s="598"/>
    </row>
    <row r="13" spans="1:21" s="50" customFormat="1" x14ac:dyDescent="0.2">
      <c r="A13" s="713">
        <v>2024</v>
      </c>
      <c r="B13" s="89">
        <v>489183</v>
      </c>
      <c r="C13" s="89">
        <v>14692968</v>
      </c>
      <c r="D13" s="89">
        <v>5364982</v>
      </c>
      <c r="E13" s="89">
        <v>87489</v>
      </c>
      <c r="F13" s="89">
        <v>199475</v>
      </c>
      <c r="G13" s="89">
        <v>1610614</v>
      </c>
      <c r="H13" s="89">
        <v>5069</v>
      </c>
      <c r="I13" s="89">
        <v>36822</v>
      </c>
      <c r="J13" s="89">
        <v>92492</v>
      </c>
      <c r="K13" s="89">
        <v>2471</v>
      </c>
      <c r="L13" s="89">
        <v>25422</v>
      </c>
      <c r="M13" s="89">
        <v>27240</v>
      </c>
      <c r="N13" s="89">
        <v>455620</v>
      </c>
      <c r="O13" s="89">
        <v>925042</v>
      </c>
      <c r="P13" s="89">
        <v>146148</v>
      </c>
      <c r="Q13" s="89">
        <v>455058</v>
      </c>
      <c r="R13" s="89">
        <v>38985</v>
      </c>
      <c r="S13" s="89">
        <v>521212</v>
      </c>
      <c r="T13" s="89">
        <v>5814</v>
      </c>
      <c r="U13" s="598"/>
    </row>
    <row r="14" spans="1:21" s="50" customFormat="1" x14ac:dyDescent="0.2">
      <c r="A14" s="713" t="s">
        <v>499</v>
      </c>
      <c r="B14" s="89" t="s">
        <v>499</v>
      </c>
      <c r="C14" s="89" t="s">
        <v>499</v>
      </c>
      <c r="D14" s="89" t="s">
        <v>499</v>
      </c>
      <c r="E14" s="89" t="s">
        <v>499</v>
      </c>
      <c r="F14" s="89" t="s">
        <v>499</v>
      </c>
      <c r="G14" s="89" t="s">
        <v>499</v>
      </c>
      <c r="H14" s="89" t="s">
        <v>499</v>
      </c>
      <c r="I14" s="89" t="s">
        <v>499</v>
      </c>
      <c r="J14" s="89" t="s">
        <v>499</v>
      </c>
      <c r="K14" s="89" t="s">
        <v>499</v>
      </c>
      <c r="L14" s="89" t="s">
        <v>499</v>
      </c>
      <c r="M14" s="89" t="s">
        <v>499</v>
      </c>
      <c r="N14" s="89" t="s">
        <v>499</v>
      </c>
      <c r="O14" s="89" t="s">
        <v>499</v>
      </c>
      <c r="P14" s="89" t="s">
        <v>499</v>
      </c>
      <c r="Q14" s="89" t="s">
        <v>499</v>
      </c>
      <c r="R14" s="89" t="s">
        <v>499</v>
      </c>
      <c r="S14" s="89" t="s">
        <v>499</v>
      </c>
      <c r="T14" s="89" t="s">
        <v>499</v>
      </c>
      <c r="U14" s="598"/>
    </row>
    <row r="15" spans="1:21" s="50" customFormat="1" x14ac:dyDescent="0.2">
      <c r="A15" s="713" t="s">
        <v>499</v>
      </c>
      <c r="B15" s="89" t="s">
        <v>499</v>
      </c>
      <c r="C15" s="89" t="s">
        <v>499</v>
      </c>
      <c r="D15" s="89" t="s">
        <v>499</v>
      </c>
      <c r="E15" s="89" t="s">
        <v>499</v>
      </c>
      <c r="F15" s="89" t="s">
        <v>499</v>
      </c>
      <c r="G15" s="89" t="s">
        <v>499</v>
      </c>
      <c r="H15" s="89" t="s">
        <v>499</v>
      </c>
      <c r="I15" s="89" t="s">
        <v>499</v>
      </c>
      <c r="J15" s="89" t="s">
        <v>499</v>
      </c>
      <c r="K15" s="89" t="s">
        <v>499</v>
      </c>
      <c r="L15" s="89" t="s">
        <v>499</v>
      </c>
      <c r="M15" s="89" t="s">
        <v>499</v>
      </c>
      <c r="N15" s="89" t="s">
        <v>499</v>
      </c>
      <c r="O15" s="89" t="s">
        <v>499</v>
      </c>
      <c r="P15" s="89" t="s">
        <v>499</v>
      </c>
      <c r="Q15" s="89" t="s">
        <v>499</v>
      </c>
      <c r="R15" s="89" t="s">
        <v>499</v>
      </c>
      <c r="S15" s="89" t="s">
        <v>499</v>
      </c>
      <c r="T15" s="89" t="s">
        <v>499</v>
      </c>
      <c r="U15" s="598"/>
    </row>
    <row r="16" spans="1:21" s="50" customFormat="1" x14ac:dyDescent="0.2">
      <c r="A16" s="713" t="s">
        <v>499</v>
      </c>
      <c r="B16" s="89" t="s">
        <v>499</v>
      </c>
      <c r="C16" s="89" t="s">
        <v>499</v>
      </c>
      <c r="D16" s="89" t="s">
        <v>499</v>
      </c>
      <c r="E16" s="89" t="s">
        <v>499</v>
      </c>
      <c r="F16" s="89" t="s">
        <v>499</v>
      </c>
      <c r="G16" s="89" t="s">
        <v>499</v>
      </c>
      <c r="H16" s="89" t="s">
        <v>499</v>
      </c>
      <c r="I16" s="89" t="s">
        <v>499</v>
      </c>
      <c r="J16" s="89" t="s">
        <v>499</v>
      </c>
      <c r="K16" s="89" t="s">
        <v>499</v>
      </c>
      <c r="L16" s="89" t="s">
        <v>499</v>
      </c>
      <c r="M16" s="89" t="s">
        <v>499</v>
      </c>
      <c r="N16" s="89" t="s">
        <v>499</v>
      </c>
      <c r="O16" s="89" t="s">
        <v>499</v>
      </c>
      <c r="P16" s="89" t="s">
        <v>499</v>
      </c>
      <c r="Q16" s="89" t="s">
        <v>499</v>
      </c>
      <c r="R16" s="89" t="s">
        <v>499</v>
      </c>
      <c r="S16" s="89" t="s">
        <v>499</v>
      </c>
      <c r="T16" s="89" t="s">
        <v>499</v>
      </c>
      <c r="U16" s="598"/>
    </row>
    <row r="17" spans="1:21" s="50" customFormat="1" x14ac:dyDescent="0.2">
      <c r="A17" s="713" t="s">
        <v>499</v>
      </c>
      <c r="B17" s="89" t="s">
        <v>499</v>
      </c>
      <c r="C17" s="89" t="s">
        <v>499</v>
      </c>
      <c r="D17" s="89" t="s">
        <v>499</v>
      </c>
      <c r="E17" s="89" t="s">
        <v>499</v>
      </c>
      <c r="F17" s="89" t="s">
        <v>499</v>
      </c>
      <c r="G17" s="89" t="s">
        <v>499</v>
      </c>
      <c r="H17" s="89" t="s">
        <v>499</v>
      </c>
      <c r="I17" s="89" t="s">
        <v>499</v>
      </c>
      <c r="J17" s="89" t="s">
        <v>499</v>
      </c>
      <c r="K17" s="89" t="s">
        <v>499</v>
      </c>
      <c r="L17" s="89" t="s">
        <v>499</v>
      </c>
      <c r="M17" s="89" t="s">
        <v>499</v>
      </c>
      <c r="N17" s="89" t="s">
        <v>499</v>
      </c>
      <c r="O17" s="89" t="s">
        <v>499</v>
      </c>
      <c r="P17" s="89" t="s">
        <v>499</v>
      </c>
      <c r="Q17" s="89" t="s">
        <v>499</v>
      </c>
      <c r="R17" s="89" t="s">
        <v>499</v>
      </c>
      <c r="S17" s="89" t="s">
        <v>499</v>
      </c>
      <c r="T17" s="89" t="s">
        <v>499</v>
      </c>
      <c r="U17" s="598"/>
    </row>
    <row r="18" spans="1:21" s="50" customFormat="1" x14ac:dyDescent="0.2">
      <c r="A18" s="713" t="s">
        <v>499</v>
      </c>
      <c r="B18" s="89" t="s">
        <v>499</v>
      </c>
      <c r="C18" s="89" t="s">
        <v>499</v>
      </c>
      <c r="D18" s="89" t="s">
        <v>499</v>
      </c>
      <c r="E18" s="89" t="s">
        <v>499</v>
      </c>
      <c r="F18" s="89" t="s">
        <v>499</v>
      </c>
      <c r="G18" s="89" t="s">
        <v>499</v>
      </c>
      <c r="H18" s="89" t="s">
        <v>499</v>
      </c>
      <c r="I18" s="89" t="s">
        <v>499</v>
      </c>
      <c r="J18" s="89" t="s">
        <v>499</v>
      </c>
      <c r="K18" s="89" t="s">
        <v>499</v>
      </c>
      <c r="L18" s="89" t="s">
        <v>499</v>
      </c>
      <c r="M18" s="89" t="s">
        <v>499</v>
      </c>
      <c r="N18" s="89" t="s">
        <v>499</v>
      </c>
      <c r="O18" s="89" t="s">
        <v>499</v>
      </c>
      <c r="P18" s="89" t="s">
        <v>499</v>
      </c>
      <c r="Q18" s="89" t="s">
        <v>499</v>
      </c>
      <c r="R18" s="89" t="s">
        <v>499</v>
      </c>
      <c r="S18" s="89" t="s">
        <v>499</v>
      </c>
      <c r="T18" s="89" t="s">
        <v>499</v>
      </c>
      <c r="U18" s="598"/>
    </row>
    <row r="19" spans="1:21" s="50" customFormat="1" x14ac:dyDescent="0.2">
      <c r="A19" s="713" t="s">
        <v>499</v>
      </c>
      <c r="B19" s="89" t="s">
        <v>499</v>
      </c>
      <c r="C19" s="89" t="s">
        <v>499</v>
      </c>
      <c r="D19" s="89" t="s">
        <v>499</v>
      </c>
      <c r="E19" s="89" t="s">
        <v>499</v>
      </c>
      <c r="F19" s="89" t="s">
        <v>499</v>
      </c>
      <c r="G19" s="89" t="s">
        <v>499</v>
      </c>
      <c r="H19" s="89" t="s">
        <v>499</v>
      </c>
      <c r="I19" s="89" t="s">
        <v>499</v>
      </c>
      <c r="J19" s="89" t="s">
        <v>499</v>
      </c>
      <c r="K19" s="89" t="s">
        <v>499</v>
      </c>
      <c r="L19" s="89" t="s">
        <v>499</v>
      </c>
      <c r="M19" s="89" t="s">
        <v>499</v>
      </c>
      <c r="N19" s="89" t="s">
        <v>499</v>
      </c>
      <c r="O19" s="89" t="s">
        <v>499</v>
      </c>
      <c r="P19" s="89" t="s">
        <v>499</v>
      </c>
      <c r="Q19" s="89" t="s">
        <v>499</v>
      </c>
      <c r="R19" s="89" t="s">
        <v>499</v>
      </c>
      <c r="S19" s="89" t="s">
        <v>499</v>
      </c>
      <c r="T19" s="89" t="s">
        <v>499</v>
      </c>
      <c r="U19" s="598"/>
    </row>
    <row r="20" spans="1:21" s="50" customFormat="1" x14ac:dyDescent="0.2">
      <c r="A20" s="713" t="s">
        <v>499</v>
      </c>
      <c r="B20" s="89" t="s">
        <v>499</v>
      </c>
      <c r="C20" s="89" t="s">
        <v>499</v>
      </c>
      <c r="D20" s="89" t="s">
        <v>499</v>
      </c>
      <c r="E20" s="89" t="s">
        <v>499</v>
      </c>
      <c r="F20" s="89" t="s">
        <v>499</v>
      </c>
      <c r="G20" s="89" t="s">
        <v>499</v>
      </c>
      <c r="H20" s="89" t="s">
        <v>499</v>
      </c>
      <c r="I20" s="89" t="s">
        <v>499</v>
      </c>
      <c r="J20" s="89" t="s">
        <v>499</v>
      </c>
      <c r="K20" s="89" t="s">
        <v>499</v>
      </c>
      <c r="L20" s="89" t="s">
        <v>499</v>
      </c>
      <c r="M20" s="89" t="s">
        <v>499</v>
      </c>
      <c r="N20" s="89" t="s">
        <v>499</v>
      </c>
      <c r="O20" s="89" t="s">
        <v>499</v>
      </c>
      <c r="P20" s="89" t="s">
        <v>499</v>
      </c>
      <c r="Q20" s="89" t="s">
        <v>499</v>
      </c>
      <c r="R20" s="89" t="s">
        <v>499</v>
      </c>
      <c r="S20" s="89" t="s">
        <v>499</v>
      </c>
      <c r="T20" s="89" t="s">
        <v>499</v>
      </c>
      <c r="U20" s="598"/>
    </row>
    <row r="21" spans="1:21" s="50" customFormat="1" x14ac:dyDescent="0.2">
      <c r="A21" s="713" t="s">
        <v>499</v>
      </c>
      <c r="B21" s="89" t="s">
        <v>499</v>
      </c>
      <c r="C21" s="89" t="s">
        <v>499</v>
      </c>
      <c r="D21" s="89" t="s">
        <v>499</v>
      </c>
      <c r="E21" s="89" t="s">
        <v>499</v>
      </c>
      <c r="F21" s="89" t="s">
        <v>499</v>
      </c>
      <c r="G21" s="89" t="s">
        <v>499</v>
      </c>
      <c r="H21" s="89" t="s">
        <v>499</v>
      </c>
      <c r="I21" s="89" t="s">
        <v>499</v>
      </c>
      <c r="J21" s="89" t="s">
        <v>499</v>
      </c>
      <c r="K21" s="89" t="s">
        <v>499</v>
      </c>
      <c r="L21" s="89" t="s">
        <v>499</v>
      </c>
      <c r="M21" s="89" t="s">
        <v>499</v>
      </c>
      <c r="N21" s="89" t="s">
        <v>499</v>
      </c>
      <c r="O21" s="89" t="s">
        <v>499</v>
      </c>
      <c r="P21" s="89" t="s">
        <v>499</v>
      </c>
      <c r="Q21" s="89" t="s">
        <v>499</v>
      </c>
      <c r="R21" s="89" t="s">
        <v>499</v>
      </c>
      <c r="S21" s="89" t="s">
        <v>499</v>
      </c>
      <c r="T21" s="89" t="s">
        <v>499</v>
      </c>
      <c r="U21" s="598"/>
    </row>
    <row r="22" spans="1:21" s="50" customFormat="1" x14ac:dyDescent="0.2">
      <c r="A22" s="713" t="s">
        <v>499</v>
      </c>
      <c r="B22" s="89" t="s">
        <v>499</v>
      </c>
      <c r="C22" s="89" t="s">
        <v>499</v>
      </c>
      <c r="D22" s="89" t="s">
        <v>499</v>
      </c>
      <c r="E22" s="89" t="s">
        <v>499</v>
      </c>
      <c r="F22" s="89" t="s">
        <v>499</v>
      </c>
      <c r="G22" s="89" t="s">
        <v>499</v>
      </c>
      <c r="H22" s="89" t="s">
        <v>499</v>
      </c>
      <c r="I22" s="89" t="s">
        <v>499</v>
      </c>
      <c r="J22" s="89" t="s">
        <v>499</v>
      </c>
      <c r="K22" s="89" t="s">
        <v>499</v>
      </c>
      <c r="L22" s="89" t="s">
        <v>499</v>
      </c>
      <c r="M22" s="89" t="s">
        <v>499</v>
      </c>
      <c r="N22" s="89" t="s">
        <v>499</v>
      </c>
      <c r="O22" s="89" t="s">
        <v>499</v>
      </c>
      <c r="P22" s="89" t="s">
        <v>499</v>
      </c>
      <c r="Q22" s="89" t="s">
        <v>499</v>
      </c>
      <c r="R22" s="89" t="s">
        <v>499</v>
      </c>
      <c r="S22" s="89" t="s">
        <v>499</v>
      </c>
      <c r="T22" s="89" t="s">
        <v>499</v>
      </c>
      <c r="U22" s="598"/>
    </row>
    <row r="23" spans="1:21" s="50" customFormat="1" x14ac:dyDescent="0.2">
      <c r="A23" s="713" t="s">
        <v>499</v>
      </c>
      <c r="B23" s="89" t="s">
        <v>499</v>
      </c>
      <c r="C23" s="89" t="s">
        <v>499</v>
      </c>
      <c r="D23" s="89" t="s">
        <v>499</v>
      </c>
      <c r="E23" s="89" t="s">
        <v>499</v>
      </c>
      <c r="F23" s="89" t="s">
        <v>499</v>
      </c>
      <c r="G23" s="89" t="s">
        <v>499</v>
      </c>
      <c r="H23" s="89" t="s">
        <v>499</v>
      </c>
      <c r="I23" s="89" t="s">
        <v>499</v>
      </c>
      <c r="J23" s="89" t="s">
        <v>499</v>
      </c>
      <c r="K23" s="89" t="s">
        <v>499</v>
      </c>
      <c r="L23" s="89" t="s">
        <v>499</v>
      </c>
      <c r="M23" s="89" t="s">
        <v>499</v>
      </c>
      <c r="N23" s="89" t="s">
        <v>499</v>
      </c>
      <c r="O23" s="89" t="s">
        <v>499</v>
      </c>
      <c r="P23" s="89" t="s">
        <v>499</v>
      </c>
      <c r="Q23" s="89" t="s">
        <v>499</v>
      </c>
      <c r="R23" s="89" t="s">
        <v>499</v>
      </c>
      <c r="S23" s="89" t="s">
        <v>499</v>
      </c>
      <c r="T23" s="89" t="s">
        <v>499</v>
      </c>
      <c r="U23" s="598"/>
    </row>
    <row r="24" spans="1:21" s="50" customFormat="1" x14ac:dyDescent="0.2">
      <c r="A24" s="713" t="s">
        <v>499</v>
      </c>
      <c r="B24" s="89" t="s">
        <v>499</v>
      </c>
      <c r="C24" s="89" t="s">
        <v>499</v>
      </c>
      <c r="D24" s="89" t="s">
        <v>499</v>
      </c>
      <c r="E24" s="89" t="s">
        <v>499</v>
      </c>
      <c r="F24" s="89" t="s">
        <v>499</v>
      </c>
      <c r="G24" s="89" t="s">
        <v>499</v>
      </c>
      <c r="H24" s="89" t="s">
        <v>499</v>
      </c>
      <c r="I24" s="89" t="s">
        <v>499</v>
      </c>
      <c r="J24" s="89" t="s">
        <v>499</v>
      </c>
      <c r="K24" s="89" t="s">
        <v>499</v>
      </c>
      <c r="L24" s="89" t="s">
        <v>499</v>
      </c>
      <c r="M24" s="89" t="s">
        <v>499</v>
      </c>
      <c r="N24" s="89" t="s">
        <v>499</v>
      </c>
      <c r="O24" s="89" t="s">
        <v>499</v>
      </c>
      <c r="P24" s="89" t="s">
        <v>499</v>
      </c>
      <c r="Q24" s="89" t="s">
        <v>499</v>
      </c>
      <c r="R24" s="89" t="s">
        <v>499</v>
      </c>
      <c r="S24" s="89" t="s">
        <v>499</v>
      </c>
      <c r="T24" s="89" t="s">
        <v>499</v>
      </c>
      <c r="U24" s="598"/>
    </row>
    <row r="25" spans="1:21" s="50" customFormat="1" x14ac:dyDescent="0.2">
      <c r="A25" s="713" t="s">
        <v>499</v>
      </c>
      <c r="B25" s="89" t="s">
        <v>499</v>
      </c>
      <c r="C25" s="89" t="s">
        <v>499</v>
      </c>
      <c r="D25" s="89" t="s">
        <v>499</v>
      </c>
      <c r="E25" s="89" t="s">
        <v>499</v>
      </c>
      <c r="F25" s="89" t="s">
        <v>499</v>
      </c>
      <c r="G25" s="89" t="s">
        <v>499</v>
      </c>
      <c r="H25" s="89" t="s">
        <v>499</v>
      </c>
      <c r="I25" s="89" t="s">
        <v>499</v>
      </c>
      <c r="J25" s="89" t="s">
        <v>499</v>
      </c>
      <c r="K25" s="89" t="s">
        <v>499</v>
      </c>
      <c r="L25" s="89" t="s">
        <v>499</v>
      </c>
      <c r="M25" s="89" t="s">
        <v>499</v>
      </c>
      <c r="N25" s="89" t="s">
        <v>499</v>
      </c>
      <c r="O25" s="89" t="s">
        <v>499</v>
      </c>
      <c r="P25" s="89" t="s">
        <v>499</v>
      </c>
      <c r="Q25" s="89" t="s">
        <v>499</v>
      </c>
      <c r="R25" s="89" t="s">
        <v>499</v>
      </c>
      <c r="S25" s="89" t="s">
        <v>499</v>
      </c>
      <c r="T25" s="89" t="s">
        <v>499</v>
      </c>
      <c r="U25" s="598"/>
    </row>
    <row r="26" spans="1:21" s="50" customFormat="1" x14ac:dyDescent="0.2">
      <c r="A26" s="713" t="s">
        <v>499</v>
      </c>
      <c r="B26" s="89" t="s">
        <v>499</v>
      </c>
      <c r="C26" s="89" t="s">
        <v>499</v>
      </c>
      <c r="D26" s="89" t="s">
        <v>499</v>
      </c>
      <c r="E26" s="89" t="s">
        <v>499</v>
      </c>
      <c r="F26" s="89" t="s">
        <v>499</v>
      </c>
      <c r="G26" s="89" t="s">
        <v>499</v>
      </c>
      <c r="H26" s="89" t="s">
        <v>499</v>
      </c>
      <c r="I26" s="89" t="s">
        <v>499</v>
      </c>
      <c r="J26" s="89" t="s">
        <v>499</v>
      </c>
      <c r="K26" s="89" t="s">
        <v>499</v>
      </c>
      <c r="L26" s="89" t="s">
        <v>499</v>
      </c>
      <c r="M26" s="89" t="s">
        <v>499</v>
      </c>
      <c r="N26" s="89" t="s">
        <v>499</v>
      </c>
      <c r="O26" s="89" t="s">
        <v>499</v>
      </c>
      <c r="P26" s="89" t="s">
        <v>499</v>
      </c>
      <c r="Q26" s="89" t="s">
        <v>499</v>
      </c>
      <c r="R26" s="89" t="s">
        <v>499</v>
      </c>
      <c r="S26" s="89" t="s">
        <v>499</v>
      </c>
      <c r="T26" s="89" t="s">
        <v>499</v>
      </c>
      <c r="U26" s="598"/>
    </row>
    <row r="27" spans="1:21" s="50" customFormat="1" x14ac:dyDescent="0.2">
      <c r="A27" s="713" t="s">
        <v>499</v>
      </c>
      <c r="B27" s="89" t="s">
        <v>499</v>
      </c>
      <c r="C27" s="89" t="s">
        <v>499</v>
      </c>
      <c r="D27" s="89" t="s">
        <v>499</v>
      </c>
      <c r="E27" s="89" t="s">
        <v>499</v>
      </c>
      <c r="F27" s="89" t="s">
        <v>499</v>
      </c>
      <c r="G27" s="89" t="s">
        <v>499</v>
      </c>
      <c r="H27" s="89" t="s">
        <v>499</v>
      </c>
      <c r="I27" s="89" t="s">
        <v>499</v>
      </c>
      <c r="J27" s="89" t="s">
        <v>499</v>
      </c>
      <c r="K27" s="89" t="s">
        <v>499</v>
      </c>
      <c r="L27" s="89" t="s">
        <v>499</v>
      </c>
      <c r="M27" s="89" t="s">
        <v>499</v>
      </c>
      <c r="N27" s="89" t="s">
        <v>499</v>
      </c>
      <c r="O27" s="89" t="s">
        <v>499</v>
      </c>
      <c r="P27" s="89" t="s">
        <v>499</v>
      </c>
      <c r="Q27" s="89" t="s">
        <v>499</v>
      </c>
      <c r="R27" s="89" t="s">
        <v>499</v>
      </c>
      <c r="S27" s="89" t="s">
        <v>499</v>
      </c>
      <c r="T27" s="89" t="s">
        <v>499</v>
      </c>
      <c r="U27" s="598"/>
    </row>
    <row r="28" spans="1:21" s="50" customFormat="1" x14ac:dyDescent="0.2">
      <c r="A28" s="713" t="s">
        <v>499</v>
      </c>
      <c r="B28" s="89" t="s">
        <v>499</v>
      </c>
      <c r="C28" s="89" t="s">
        <v>499</v>
      </c>
      <c r="D28" s="89" t="s">
        <v>499</v>
      </c>
      <c r="E28" s="89" t="s">
        <v>499</v>
      </c>
      <c r="F28" s="89" t="s">
        <v>499</v>
      </c>
      <c r="G28" s="89" t="s">
        <v>499</v>
      </c>
      <c r="H28" s="89" t="s">
        <v>499</v>
      </c>
      <c r="I28" s="89" t="s">
        <v>499</v>
      </c>
      <c r="J28" s="89" t="s">
        <v>499</v>
      </c>
      <c r="K28" s="89" t="s">
        <v>499</v>
      </c>
      <c r="L28" s="89" t="s">
        <v>499</v>
      </c>
      <c r="M28" s="89" t="s">
        <v>499</v>
      </c>
      <c r="N28" s="89" t="s">
        <v>499</v>
      </c>
      <c r="O28" s="89" t="s">
        <v>499</v>
      </c>
      <c r="P28" s="89" t="s">
        <v>499</v>
      </c>
      <c r="Q28" s="89" t="s">
        <v>499</v>
      </c>
      <c r="R28" s="89" t="s">
        <v>499</v>
      </c>
      <c r="S28" s="89" t="s">
        <v>499</v>
      </c>
      <c r="T28" s="89" t="s">
        <v>499</v>
      </c>
      <c r="U28" s="598"/>
    </row>
    <row r="29" spans="1:21" s="652" customFormat="1" x14ac:dyDescent="0.2">
      <c r="A29" s="743" t="str">
        <f>'Tabelle 33'!A29</f>
        <v>Anmerkungen. Datengrundlage: Volkshochschul-Statistik 2024; Basis: 821</v>
      </c>
      <c r="B29" s="717"/>
      <c r="C29" s="717"/>
      <c r="D29" s="717"/>
      <c r="E29" s="717"/>
      <c r="F29" s="717"/>
      <c r="G29" s="717"/>
      <c r="H29" s="717"/>
      <c r="I29" s="717"/>
      <c r="J29" s="717"/>
      <c r="K29" s="717"/>
      <c r="L29" s="717"/>
      <c r="M29" s="717"/>
      <c r="N29" s="717"/>
      <c r="O29" s="717"/>
      <c r="P29" s="717"/>
      <c r="Q29" s="717"/>
      <c r="R29" s="717"/>
      <c r="S29" s="717"/>
      <c r="T29" s="717"/>
    </row>
    <row r="30" spans="1:21" s="598" customFormat="1" x14ac:dyDescent="0.2">
      <c r="A30" s="1133" t="s">
        <v>462</v>
      </c>
      <c r="B30" s="1133"/>
      <c r="C30" s="1133"/>
      <c r="D30" s="1133"/>
      <c r="E30" s="1133"/>
      <c r="F30" s="1133"/>
      <c r="G30" s="1133"/>
      <c r="H30" s="1133"/>
      <c r="I30" s="1133"/>
      <c r="J30" s="1133"/>
      <c r="K30" s="1133"/>
      <c r="L30" s="1133"/>
      <c r="M30" s="1133"/>
      <c r="N30" s="717"/>
      <c r="O30" s="717"/>
      <c r="P30" s="717"/>
      <c r="Q30" s="717"/>
      <c r="R30" s="717"/>
      <c r="S30" s="717"/>
      <c r="T30" s="717"/>
    </row>
    <row r="31" spans="1:21" s="598" customFormat="1" x14ac:dyDescent="0.2">
      <c r="A31" s="1133" t="s">
        <v>523</v>
      </c>
      <c r="B31" s="1133"/>
      <c r="C31" s="1133"/>
      <c r="D31" s="1133"/>
      <c r="E31" s="1133"/>
      <c r="F31" s="1133"/>
      <c r="G31" s="1133"/>
      <c r="H31" s="1133"/>
      <c r="I31" s="1133"/>
      <c r="J31" s="1133"/>
      <c r="K31" s="1133"/>
      <c r="L31" s="1133"/>
      <c r="M31" s="1133"/>
      <c r="N31" s="717"/>
      <c r="O31" s="717"/>
      <c r="P31" s="717"/>
      <c r="Q31" s="717"/>
      <c r="R31" s="717"/>
      <c r="S31" s="717"/>
      <c r="T31" s="717"/>
    </row>
    <row r="32" spans="1:21" s="598" customFormat="1" x14ac:dyDescent="0.2">
      <c r="A32" s="668"/>
      <c r="B32" s="668"/>
      <c r="C32" s="668"/>
      <c r="D32" s="668"/>
      <c r="E32" s="668"/>
      <c r="F32" s="668"/>
      <c r="G32" s="668"/>
      <c r="H32" s="668"/>
      <c r="I32" s="668"/>
      <c r="J32" s="668"/>
      <c r="K32" s="668"/>
      <c r="L32" s="668"/>
      <c r="M32" s="668"/>
      <c r="N32" s="717"/>
      <c r="O32" s="717"/>
      <c r="P32" s="717"/>
      <c r="Q32" s="717"/>
      <c r="R32" s="717"/>
      <c r="S32" s="717"/>
      <c r="T32" s="717"/>
    </row>
    <row r="33" spans="1:7" s="598" customFormat="1" x14ac:dyDescent="0.2">
      <c r="A33" s="534" t="str">
        <f>'Tabelle 33'!$A$31</f>
        <v>Datengrundlage: Deutsches Institut für Erwachsenenbildung DIE (2025). „Basisdaten Volkshochschul-Statistik (seit 2018)“</v>
      </c>
      <c r="B33" s="536"/>
      <c r="C33" s="536"/>
      <c r="D33" s="536"/>
    </row>
    <row r="34" spans="1:7" s="598" customFormat="1" x14ac:dyDescent="0.2">
      <c r="A34" s="534" t="str">
        <f>'Tabelle 33'!$A$32</f>
        <v xml:space="preserve">(ZA6276; Version 2.0.0) [Data set]. GESIS, Köln. </v>
      </c>
      <c r="B34" s="536"/>
      <c r="C34" s="536"/>
      <c r="D34" s="692"/>
      <c r="E34" s="762" t="s">
        <v>473</v>
      </c>
      <c r="F34" s="762"/>
      <c r="G34" s="762"/>
    </row>
    <row r="35" spans="1:7" s="536" customFormat="1" x14ac:dyDescent="0.2"/>
    <row r="36" spans="1:7" s="536" customFormat="1" x14ac:dyDescent="0.2">
      <c r="A36" s="666" t="str">
        <f>'Tabelle 33'!$A$34</f>
        <v>Die Tabellen stehen unter der Lizenz CC BY-SA DEED 4.0.</v>
      </c>
    </row>
  </sheetData>
  <mergeCells count="29">
    <mergeCell ref="E34:G34"/>
    <mergeCell ref="R4:R6"/>
    <mergeCell ref="S4:S6"/>
    <mergeCell ref="T4:T6"/>
    <mergeCell ref="K4:K6"/>
    <mergeCell ref="L4:L6"/>
    <mergeCell ref="M4:M6"/>
    <mergeCell ref="N4:N6"/>
    <mergeCell ref="I4:I6"/>
    <mergeCell ref="J4:J6"/>
    <mergeCell ref="A31:M31"/>
    <mergeCell ref="A30:M30"/>
    <mergeCell ref="Q4:Q6"/>
    <mergeCell ref="A2:A6"/>
    <mergeCell ref="B2:M2"/>
    <mergeCell ref="N2:T2"/>
    <mergeCell ref="B3:D3"/>
    <mergeCell ref="E3:G3"/>
    <mergeCell ref="H3:J3"/>
    <mergeCell ref="K3:M3"/>
    <mergeCell ref="B4:B6"/>
    <mergeCell ref="C4:C6"/>
    <mergeCell ref="D4:D6"/>
    <mergeCell ref="O4:O6"/>
    <mergeCell ref="P4:P6"/>
    <mergeCell ref="E4:E6"/>
    <mergeCell ref="F4:F6"/>
    <mergeCell ref="G4:G6"/>
    <mergeCell ref="H4:H6"/>
  </mergeCells>
  <hyperlinks>
    <hyperlink ref="A36" r:id="rId1" display="Publikation und Tabellen stehen unter der Lizenz CC BY-SA DEED 4.0." xr:uid="{B4714C16-2F2D-487D-9E29-752938224B53}"/>
    <hyperlink ref="E34" r:id="rId2" xr:uid="{041C6343-FC96-4B51-8CAF-91E83EDA7843}"/>
    <hyperlink ref="E34:G34" r:id="rId3" display="http://dx.doi.org/10.4232/1.14582 " xr:uid="{D185D4B2-491C-4B6F-825B-3858CB8076F5}"/>
  </hyperlinks>
  <pageMargins left="0.7" right="0.7" top="0.78740157499999996" bottom="0.78740157499999996" header="0.3" footer="0.3"/>
  <pageSetup paperSize="9" scale="67" orientation="landscape" r:id="rId4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FFE192-F4D7-4CD6-8241-9D3E4B98CB67}">
  <sheetPr>
    <pageSetUpPr fitToPage="1"/>
  </sheetPr>
  <dimension ref="A1:Z34"/>
  <sheetViews>
    <sheetView view="pageBreakPreview" zoomScaleNormal="100" zoomScaleSheetLayoutView="100" workbookViewId="0"/>
  </sheetViews>
  <sheetFormatPr baseColWidth="10" defaultRowHeight="12.75" x14ac:dyDescent="0.2"/>
  <cols>
    <col min="2" max="4" width="9.7109375" customWidth="1"/>
    <col min="5" max="5" width="8.28515625" customWidth="1"/>
    <col min="6" max="6" width="8.85546875" customWidth="1"/>
    <col min="7" max="7" width="9.140625" customWidth="1"/>
    <col min="8" max="8" width="8.28515625" customWidth="1"/>
    <col min="9" max="9" width="8.85546875" customWidth="1"/>
    <col min="10" max="10" width="9.140625" customWidth="1"/>
    <col min="11" max="11" width="8.28515625" customWidth="1"/>
    <col min="12" max="12" width="8.85546875" customWidth="1"/>
    <col min="13" max="13" width="9.140625" customWidth="1"/>
    <col min="14" max="14" width="8.28515625" customWidth="1"/>
    <col min="15" max="15" width="8.85546875" customWidth="1"/>
    <col min="16" max="16" width="9.140625" customWidth="1"/>
    <col min="17" max="17" width="8.28515625" customWidth="1"/>
    <col min="18" max="18" width="8.85546875" customWidth="1"/>
    <col min="19" max="19" width="9.140625" customWidth="1"/>
    <col min="20" max="20" width="8.28515625" customWidth="1"/>
    <col min="21" max="21" width="8.85546875" customWidth="1"/>
    <col min="22" max="22" width="9.140625" customWidth="1"/>
    <col min="23" max="23" width="8.28515625" customWidth="1"/>
    <col min="24" max="24" width="8.85546875" customWidth="1"/>
    <col min="25" max="25" width="9.140625" customWidth="1"/>
    <col min="26" max="26" width="2.7109375" style="536" customWidth="1"/>
  </cols>
  <sheetData>
    <row r="1" spans="1:26" s="536" customFormat="1" ht="39.950000000000003" customHeight="1" thickBot="1" x14ac:dyDescent="0.25">
      <c r="A1" s="719" t="str">
        <f>"Tabelle 36: Zeitreihen IV (Anteile der Kurse nach Programmbereichen) ab " &amp;A7</f>
        <v>Tabelle 36: Zeitreihen IV (Anteile der Kurse nach Programmbereichen) ab 2018</v>
      </c>
    </row>
    <row r="2" spans="1:26" ht="42.75" customHeight="1" x14ac:dyDescent="0.2">
      <c r="A2" s="1105" t="s">
        <v>322</v>
      </c>
      <c r="B2" s="1120" t="s">
        <v>524</v>
      </c>
      <c r="C2" s="1121"/>
      <c r="D2" s="1121"/>
      <c r="E2" s="1121"/>
      <c r="F2" s="1121"/>
      <c r="G2" s="1121"/>
      <c r="H2" s="1121"/>
      <c r="I2" s="1121"/>
      <c r="J2" s="1121"/>
      <c r="K2" s="1121"/>
      <c r="L2" s="1121"/>
      <c r="M2" s="1121"/>
      <c r="N2" s="1121"/>
      <c r="O2" s="1121"/>
      <c r="P2" s="1121"/>
      <c r="Q2" s="1121"/>
      <c r="R2" s="1121"/>
      <c r="S2" s="1121"/>
      <c r="T2" s="1121"/>
      <c r="U2" s="1121"/>
      <c r="V2" s="1121"/>
      <c r="W2" s="1121"/>
      <c r="X2" s="1121"/>
      <c r="Y2" s="1123"/>
    </row>
    <row r="3" spans="1:26" ht="45" customHeight="1" x14ac:dyDescent="0.2">
      <c r="A3" s="1106"/>
      <c r="B3" s="1083" t="s">
        <v>24</v>
      </c>
      <c r="C3" s="1082"/>
      <c r="D3" s="1143"/>
      <c r="E3" s="1083" t="s">
        <v>525</v>
      </c>
      <c r="F3" s="1082"/>
      <c r="G3" s="1082"/>
      <c r="H3" s="1082"/>
      <c r="I3" s="1082"/>
      <c r="J3" s="1082"/>
      <c r="K3" s="1082"/>
      <c r="L3" s="1082"/>
      <c r="M3" s="1082"/>
      <c r="N3" s="1082"/>
      <c r="O3" s="1082"/>
      <c r="P3" s="1082"/>
      <c r="Q3" s="1082"/>
      <c r="R3" s="1082"/>
      <c r="S3" s="1082"/>
      <c r="T3" s="1082"/>
      <c r="U3" s="1082"/>
      <c r="V3" s="1082"/>
      <c r="W3" s="1082"/>
      <c r="X3" s="1082"/>
      <c r="Y3" s="1084"/>
    </row>
    <row r="4" spans="1:26" ht="40.5" customHeight="1" x14ac:dyDescent="0.2">
      <c r="A4" s="1106"/>
      <c r="B4" s="1111"/>
      <c r="C4" s="1112"/>
      <c r="D4" s="1113"/>
      <c r="E4" s="1124" t="s">
        <v>89</v>
      </c>
      <c r="F4" s="1079"/>
      <c r="G4" s="1125"/>
      <c r="H4" s="1124" t="s">
        <v>113</v>
      </c>
      <c r="I4" s="1079"/>
      <c r="J4" s="1125"/>
      <c r="K4" s="1124" t="s">
        <v>19</v>
      </c>
      <c r="L4" s="1079"/>
      <c r="M4" s="1125"/>
      <c r="N4" s="1124" t="s">
        <v>20</v>
      </c>
      <c r="O4" s="1079"/>
      <c r="P4" s="1079"/>
      <c r="Q4" s="1124" t="s">
        <v>325</v>
      </c>
      <c r="R4" s="1079"/>
      <c r="S4" s="1125"/>
      <c r="T4" s="1124" t="s">
        <v>359</v>
      </c>
      <c r="U4" s="1079"/>
      <c r="V4" s="1125"/>
      <c r="W4" s="1079" t="s">
        <v>39</v>
      </c>
      <c r="X4" s="1079"/>
      <c r="Y4" s="1080"/>
    </row>
    <row r="5" spans="1:26" ht="12.75" customHeight="1" x14ac:dyDescent="0.2">
      <c r="A5" s="1106"/>
      <c r="B5" s="1087" t="s">
        <v>6</v>
      </c>
      <c r="C5" s="1087" t="s">
        <v>40</v>
      </c>
      <c r="D5" s="1087" t="s">
        <v>21</v>
      </c>
      <c r="E5" s="1087" t="s">
        <v>526</v>
      </c>
      <c r="F5" s="1087" t="s">
        <v>527</v>
      </c>
      <c r="G5" s="1087" t="s">
        <v>528</v>
      </c>
      <c r="H5" s="1087" t="s">
        <v>526</v>
      </c>
      <c r="I5" s="1087" t="s">
        <v>527</v>
      </c>
      <c r="J5" s="1087" t="s">
        <v>528</v>
      </c>
      <c r="K5" s="1087" t="s">
        <v>526</v>
      </c>
      <c r="L5" s="1087" t="s">
        <v>527</v>
      </c>
      <c r="M5" s="1087" t="s">
        <v>528</v>
      </c>
      <c r="N5" s="1087" t="s">
        <v>526</v>
      </c>
      <c r="O5" s="1087" t="s">
        <v>527</v>
      </c>
      <c r="P5" s="1087" t="s">
        <v>528</v>
      </c>
      <c r="Q5" s="1144" t="s">
        <v>526</v>
      </c>
      <c r="R5" s="1087" t="s">
        <v>527</v>
      </c>
      <c r="S5" s="1144" t="s">
        <v>528</v>
      </c>
      <c r="T5" s="1087" t="s">
        <v>526</v>
      </c>
      <c r="U5" s="1087" t="s">
        <v>527</v>
      </c>
      <c r="V5" s="1087" t="s">
        <v>528</v>
      </c>
      <c r="W5" s="1144" t="s">
        <v>526</v>
      </c>
      <c r="X5" s="1087" t="s">
        <v>527</v>
      </c>
      <c r="Y5" s="1146" t="s">
        <v>528</v>
      </c>
    </row>
    <row r="6" spans="1:26" ht="21.75" customHeight="1" x14ac:dyDescent="0.2">
      <c r="A6" s="1107"/>
      <c r="B6" s="1127"/>
      <c r="C6" s="1127"/>
      <c r="D6" s="1127"/>
      <c r="E6" s="1127"/>
      <c r="F6" s="1127"/>
      <c r="G6" s="1127"/>
      <c r="H6" s="1127"/>
      <c r="I6" s="1127"/>
      <c r="J6" s="1127"/>
      <c r="K6" s="1127"/>
      <c r="L6" s="1127"/>
      <c r="M6" s="1127"/>
      <c r="N6" s="1127"/>
      <c r="O6" s="1127"/>
      <c r="P6" s="1127"/>
      <c r="Q6" s="1145"/>
      <c r="R6" s="1127"/>
      <c r="S6" s="1145"/>
      <c r="T6" s="1127"/>
      <c r="U6" s="1127"/>
      <c r="V6" s="1127"/>
      <c r="W6" s="1145"/>
      <c r="X6" s="1127"/>
      <c r="Y6" s="1147"/>
    </row>
    <row r="7" spans="1:26" s="50" customFormat="1" x14ac:dyDescent="0.2">
      <c r="A7" s="713">
        <v>2018</v>
      </c>
      <c r="B7" s="89">
        <v>552329</v>
      </c>
      <c r="C7" s="89">
        <v>16769067</v>
      </c>
      <c r="D7" s="89">
        <v>6117374</v>
      </c>
      <c r="E7" s="90">
        <v>6.3960000000000003E-2</v>
      </c>
      <c r="F7" s="90">
        <v>3.0710000000000001E-2</v>
      </c>
      <c r="G7" s="90">
        <v>8.8029999999999997E-2</v>
      </c>
      <c r="H7" s="90">
        <v>0.15631</v>
      </c>
      <c r="I7" s="90">
        <v>8.7940000000000004E-2</v>
      </c>
      <c r="J7" s="90">
        <v>0.13741999999999999</v>
      </c>
      <c r="K7" s="90">
        <v>0.34299000000000002</v>
      </c>
      <c r="L7" s="90">
        <v>0.16616</v>
      </c>
      <c r="M7" s="90">
        <v>0.36397000000000002</v>
      </c>
      <c r="N7" s="90">
        <v>0.33057999999999998</v>
      </c>
      <c r="O7" s="90">
        <v>0.56488000000000005</v>
      </c>
      <c r="P7" s="90">
        <v>0.33017000000000002</v>
      </c>
      <c r="Q7" s="90">
        <v>8.2119999999999999E-2</v>
      </c>
      <c r="R7" s="90">
        <v>7.1910000000000002E-2</v>
      </c>
      <c r="S7" s="90">
        <v>6.0720000000000003E-2</v>
      </c>
      <c r="T7" s="90">
        <v>1.333E-2</v>
      </c>
      <c r="U7" s="90">
        <v>5.3379999999999997E-2</v>
      </c>
      <c r="V7" s="90">
        <v>1.1129999999999999E-2</v>
      </c>
      <c r="W7" s="90">
        <v>1.0710000000000001E-2</v>
      </c>
      <c r="X7" s="90">
        <v>2.503E-2</v>
      </c>
      <c r="Y7" s="90">
        <v>8.5599999999999999E-3</v>
      </c>
      <c r="Z7" s="598"/>
    </row>
    <row r="8" spans="1:26" s="50" customFormat="1" x14ac:dyDescent="0.2">
      <c r="A8" s="713">
        <v>2019</v>
      </c>
      <c r="B8" s="89">
        <v>549810</v>
      </c>
      <c r="C8" s="89">
        <v>16021908</v>
      </c>
      <c r="D8" s="89">
        <v>6090058</v>
      </c>
      <c r="E8" s="90">
        <v>6.5879999999999994E-2</v>
      </c>
      <c r="F8" s="90">
        <v>3.092E-2</v>
      </c>
      <c r="G8" s="90">
        <v>9.3619999999999995E-2</v>
      </c>
      <c r="H8" s="90">
        <v>0.15953000000000001</v>
      </c>
      <c r="I8" s="90">
        <v>9.2090000000000005E-2</v>
      </c>
      <c r="J8" s="90">
        <v>0.14366000000000001</v>
      </c>
      <c r="K8" s="90">
        <v>0.34997</v>
      </c>
      <c r="L8" s="90">
        <v>0.17588000000000001</v>
      </c>
      <c r="M8" s="90">
        <v>0.37268000000000001</v>
      </c>
      <c r="N8" s="90">
        <v>0.32252999999999998</v>
      </c>
      <c r="O8" s="90">
        <v>0.55984</v>
      </c>
      <c r="P8" s="90">
        <v>0.31380000000000002</v>
      </c>
      <c r="Q8" s="90">
        <v>8.1079999999999999E-2</v>
      </c>
      <c r="R8" s="90">
        <v>6.9129999999999997E-2</v>
      </c>
      <c r="S8" s="90">
        <v>5.8130000000000001E-2</v>
      </c>
      <c r="T8" s="90">
        <v>1.026E-2</v>
      </c>
      <c r="U8" s="90">
        <v>4.5170000000000002E-2</v>
      </c>
      <c r="V8" s="90">
        <v>9.3399999999999993E-3</v>
      </c>
      <c r="W8" s="90">
        <v>1.0749999999999999E-2</v>
      </c>
      <c r="X8" s="90">
        <v>2.6970000000000001E-2</v>
      </c>
      <c r="Y8" s="90">
        <v>8.77E-3</v>
      </c>
      <c r="Z8" s="598"/>
    </row>
    <row r="9" spans="1:26" s="50" customFormat="1" x14ac:dyDescent="0.2">
      <c r="A9" s="713">
        <v>2020</v>
      </c>
      <c r="B9" s="89">
        <v>385428</v>
      </c>
      <c r="C9" s="89">
        <v>9730023</v>
      </c>
      <c r="D9" s="89">
        <v>3663776</v>
      </c>
      <c r="E9" s="90">
        <v>5.5750000000000001E-2</v>
      </c>
      <c r="F9" s="90">
        <v>3.124E-2</v>
      </c>
      <c r="G9" s="90">
        <v>7.4190000000000006E-2</v>
      </c>
      <c r="H9" s="90">
        <v>0.14729</v>
      </c>
      <c r="I9" s="90">
        <v>8.1960000000000005E-2</v>
      </c>
      <c r="J9" s="90">
        <v>0.13048000000000001</v>
      </c>
      <c r="K9" s="90">
        <v>0.33307999999999999</v>
      </c>
      <c r="L9" s="90">
        <v>0.12697</v>
      </c>
      <c r="M9" s="90">
        <v>0.3674</v>
      </c>
      <c r="N9" s="90">
        <v>0.36381000000000002</v>
      </c>
      <c r="O9" s="90">
        <v>0.58115000000000006</v>
      </c>
      <c r="P9" s="90">
        <v>0.35114000000000001</v>
      </c>
      <c r="Q9" s="90">
        <v>7.6160000000000005E-2</v>
      </c>
      <c r="R9" s="90">
        <v>7.9390000000000002E-2</v>
      </c>
      <c r="S9" s="90">
        <v>5.6189999999999997E-2</v>
      </c>
      <c r="T9" s="90">
        <v>1.21E-2</v>
      </c>
      <c r="U9" s="90">
        <v>6.9070000000000006E-2</v>
      </c>
      <c r="V9" s="90">
        <v>1.0999999999999999E-2</v>
      </c>
      <c r="W9" s="90">
        <v>1.1809999999999999E-2</v>
      </c>
      <c r="X9" s="90">
        <v>3.0210000000000001E-2</v>
      </c>
      <c r="Y9" s="90">
        <v>9.5999999999999992E-3</v>
      </c>
      <c r="Z9" s="598"/>
    </row>
    <row r="10" spans="1:26" s="50" customFormat="1" x14ac:dyDescent="0.2">
      <c r="A10" s="713">
        <v>2021</v>
      </c>
      <c r="B10" s="89">
        <v>296162</v>
      </c>
      <c r="C10" s="89">
        <v>9191411</v>
      </c>
      <c r="D10" s="89">
        <v>2553670</v>
      </c>
      <c r="E10" s="90">
        <v>6.9099999999999995E-2</v>
      </c>
      <c r="F10" s="90">
        <v>3.4470000000000001E-2</v>
      </c>
      <c r="G10" s="90">
        <v>9.5210000000000003E-2</v>
      </c>
      <c r="H10" s="90">
        <v>0.14666000000000001</v>
      </c>
      <c r="I10" s="90">
        <v>7.528E-2</v>
      </c>
      <c r="J10" s="90">
        <v>0.13025</v>
      </c>
      <c r="K10" s="90">
        <v>0.30325000000000002</v>
      </c>
      <c r="L10" s="90">
        <v>0.12478</v>
      </c>
      <c r="M10" s="90">
        <v>0.32228000000000001</v>
      </c>
      <c r="N10" s="90">
        <v>0.3629</v>
      </c>
      <c r="O10" s="90">
        <v>0.57703000000000004</v>
      </c>
      <c r="P10" s="90">
        <v>0.35536000000000001</v>
      </c>
      <c r="Q10" s="90">
        <v>8.2530000000000006E-2</v>
      </c>
      <c r="R10" s="90">
        <v>7.3520000000000002E-2</v>
      </c>
      <c r="S10" s="90">
        <v>6.3880000000000006E-2</v>
      </c>
      <c r="T10" s="90">
        <v>2.155E-2</v>
      </c>
      <c r="U10" s="90">
        <v>8.0119999999999997E-2</v>
      </c>
      <c r="V10" s="90">
        <v>2.078E-2</v>
      </c>
      <c r="W10" s="90">
        <v>1.4019999999999999E-2</v>
      </c>
      <c r="X10" s="90">
        <v>3.4799999999999998E-2</v>
      </c>
      <c r="Y10" s="90">
        <v>1.2239999999999999E-2</v>
      </c>
      <c r="Z10" s="598"/>
    </row>
    <row r="11" spans="1:26" s="50" customFormat="1" x14ac:dyDescent="0.2">
      <c r="A11" s="713">
        <v>2022</v>
      </c>
      <c r="B11" s="89">
        <v>434583</v>
      </c>
      <c r="C11" s="89">
        <v>13318794</v>
      </c>
      <c r="D11" s="89">
        <v>4187693</v>
      </c>
      <c r="E11" s="90">
        <v>6.88E-2</v>
      </c>
      <c r="F11" s="90">
        <v>3.0169999999999999E-2</v>
      </c>
      <c r="G11" s="90">
        <v>9.2399999999999996E-2</v>
      </c>
      <c r="H11" s="90">
        <v>0.15981999999999999</v>
      </c>
      <c r="I11" s="90">
        <v>8.4690000000000001E-2</v>
      </c>
      <c r="J11" s="90">
        <v>0.13969000000000001</v>
      </c>
      <c r="K11" s="90">
        <v>0.33074999999999999</v>
      </c>
      <c r="L11" s="90">
        <v>0.15107000000000001</v>
      </c>
      <c r="M11" s="90">
        <v>0.33544000000000002</v>
      </c>
      <c r="N11" s="90">
        <v>0.33994999999999997</v>
      </c>
      <c r="O11" s="90">
        <v>0.59080999999999995</v>
      </c>
      <c r="P11" s="90">
        <v>0.35461999999999999</v>
      </c>
      <c r="Q11" s="90">
        <v>7.1790000000000007E-2</v>
      </c>
      <c r="R11" s="90">
        <v>5.5890000000000002E-2</v>
      </c>
      <c r="S11" s="90">
        <v>5.024E-2</v>
      </c>
      <c r="T11" s="90">
        <v>1.592E-2</v>
      </c>
      <c r="U11" s="90">
        <v>5.7049999999999997E-2</v>
      </c>
      <c r="V11" s="90">
        <v>1.583E-2</v>
      </c>
      <c r="W11" s="90">
        <v>1.2970000000000001E-2</v>
      </c>
      <c r="X11" s="90">
        <v>3.032E-2</v>
      </c>
      <c r="Y11" s="90">
        <v>1.1780000000000001E-2</v>
      </c>
      <c r="Z11" s="598"/>
    </row>
    <row r="12" spans="1:26" s="50" customFormat="1" x14ac:dyDescent="0.2">
      <c r="A12" s="713">
        <v>2023</v>
      </c>
      <c r="B12" s="89">
        <v>477589</v>
      </c>
      <c r="C12" s="89">
        <v>14512614</v>
      </c>
      <c r="D12" s="89">
        <v>5118720</v>
      </c>
      <c r="E12" s="90">
        <v>6.8449999999999997E-2</v>
      </c>
      <c r="F12" s="90">
        <v>2.877E-2</v>
      </c>
      <c r="G12" s="90">
        <v>9.214E-2</v>
      </c>
      <c r="H12" s="90">
        <v>0.16375999999999999</v>
      </c>
      <c r="I12" s="90">
        <v>8.4870000000000001E-2</v>
      </c>
      <c r="J12" s="90">
        <v>0.14065</v>
      </c>
      <c r="K12" s="90">
        <v>0.33526</v>
      </c>
      <c r="L12" s="90">
        <v>0.15276000000000001</v>
      </c>
      <c r="M12" s="90">
        <v>0.33828000000000003</v>
      </c>
      <c r="N12" s="90">
        <v>0.33474999999999999</v>
      </c>
      <c r="O12" s="90">
        <v>0.60335000000000005</v>
      </c>
      <c r="P12" s="90">
        <v>0.35504000000000002</v>
      </c>
      <c r="Q12" s="90">
        <v>6.8970000000000004E-2</v>
      </c>
      <c r="R12" s="90">
        <v>5.1270000000000003E-2</v>
      </c>
      <c r="S12" s="90">
        <v>4.7579999999999997E-2</v>
      </c>
      <c r="T12" s="90">
        <v>1.5570000000000001E-2</v>
      </c>
      <c r="U12" s="90">
        <v>5.16E-2</v>
      </c>
      <c r="V12" s="90">
        <v>1.502E-2</v>
      </c>
      <c r="W12" s="90">
        <v>1.324E-2</v>
      </c>
      <c r="X12" s="90">
        <v>2.7390000000000001E-2</v>
      </c>
      <c r="Y12" s="90">
        <v>1.129E-2</v>
      </c>
      <c r="Z12" s="598"/>
    </row>
    <row r="13" spans="1:26" s="50" customFormat="1" x14ac:dyDescent="0.2">
      <c r="A13" s="713">
        <v>2024</v>
      </c>
      <c r="B13" s="89">
        <v>489183</v>
      </c>
      <c r="C13" s="89">
        <v>14692968</v>
      </c>
      <c r="D13" s="89">
        <v>5364982</v>
      </c>
      <c r="E13" s="90">
        <v>7.1239999999999998E-2</v>
      </c>
      <c r="F13" s="90">
        <v>2.894E-2</v>
      </c>
      <c r="G13" s="90">
        <v>9.7409999999999997E-2</v>
      </c>
      <c r="H13" s="90">
        <v>0.16585</v>
      </c>
      <c r="I13" s="90">
        <v>8.6249999999999993E-2</v>
      </c>
      <c r="J13" s="90">
        <v>0.14285</v>
      </c>
      <c r="K13" s="90">
        <v>0.33838000000000001</v>
      </c>
      <c r="L13" s="90">
        <v>0.15411</v>
      </c>
      <c r="M13" s="90">
        <v>0.34218999999999999</v>
      </c>
      <c r="N13" s="90">
        <v>0.33421000000000001</v>
      </c>
      <c r="O13" s="90">
        <v>0.61212999999999995</v>
      </c>
      <c r="P13" s="90">
        <v>0.34891</v>
      </c>
      <c r="Q13" s="90">
        <v>6.7580000000000001E-2</v>
      </c>
      <c r="R13" s="90">
        <v>4.795E-2</v>
      </c>
      <c r="S13" s="90">
        <v>4.7219999999999998E-2</v>
      </c>
      <c r="T13" s="90">
        <v>1.0330000000000001E-2</v>
      </c>
      <c r="U13" s="90">
        <v>4.4359999999999997E-2</v>
      </c>
      <c r="V13" s="90">
        <v>9.8499999999999994E-3</v>
      </c>
      <c r="W13" s="90">
        <v>1.24E-2</v>
      </c>
      <c r="X13" s="90">
        <v>2.6259999999999999E-2</v>
      </c>
      <c r="Y13" s="90">
        <v>1.157E-2</v>
      </c>
      <c r="Z13" s="598"/>
    </row>
    <row r="14" spans="1:26" s="50" customFormat="1" x14ac:dyDescent="0.2">
      <c r="A14" s="713" t="s">
        <v>499</v>
      </c>
      <c r="B14" s="89" t="s">
        <v>499</v>
      </c>
      <c r="C14" s="89" t="s">
        <v>499</v>
      </c>
      <c r="D14" s="89" t="s">
        <v>499</v>
      </c>
      <c r="E14" s="90" t="s">
        <v>499</v>
      </c>
      <c r="F14" s="90" t="s">
        <v>499</v>
      </c>
      <c r="G14" s="90" t="s">
        <v>499</v>
      </c>
      <c r="H14" s="90" t="s">
        <v>499</v>
      </c>
      <c r="I14" s="90" t="s">
        <v>499</v>
      </c>
      <c r="J14" s="90" t="s">
        <v>499</v>
      </c>
      <c r="K14" s="90" t="s">
        <v>499</v>
      </c>
      <c r="L14" s="90" t="s">
        <v>499</v>
      </c>
      <c r="M14" s="90" t="s">
        <v>499</v>
      </c>
      <c r="N14" s="90" t="s">
        <v>499</v>
      </c>
      <c r="O14" s="90" t="s">
        <v>499</v>
      </c>
      <c r="P14" s="90" t="s">
        <v>499</v>
      </c>
      <c r="Q14" s="90" t="s">
        <v>499</v>
      </c>
      <c r="R14" s="90" t="s">
        <v>499</v>
      </c>
      <c r="S14" s="90" t="s">
        <v>499</v>
      </c>
      <c r="T14" s="90" t="s">
        <v>499</v>
      </c>
      <c r="U14" s="90" t="s">
        <v>499</v>
      </c>
      <c r="V14" s="90" t="s">
        <v>499</v>
      </c>
      <c r="W14" s="90" t="s">
        <v>499</v>
      </c>
      <c r="X14" s="90" t="s">
        <v>499</v>
      </c>
      <c r="Y14" s="90" t="s">
        <v>499</v>
      </c>
      <c r="Z14" s="598"/>
    </row>
    <row r="15" spans="1:26" s="50" customFormat="1" x14ac:dyDescent="0.2">
      <c r="A15" s="713" t="s">
        <v>499</v>
      </c>
      <c r="B15" s="89" t="s">
        <v>499</v>
      </c>
      <c r="C15" s="89" t="s">
        <v>499</v>
      </c>
      <c r="D15" s="89" t="s">
        <v>499</v>
      </c>
      <c r="E15" s="90" t="s">
        <v>499</v>
      </c>
      <c r="F15" s="90" t="s">
        <v>499</v>
      </c>
      <c r="G15" s="90" t="s">
        <v>499</v>
      </c>
      <c r="H15" s="90" t="s">
        <v>499</v>
      </c>
      <c r="I15" s="90" t="s">
        <v>499</v>
      </c>
      <c r="J15" s="90" t="s">
        <v>499</v>
      </c>
      <c r="K15" s="90" t="s">
        <v>499</v>
      </c>
      <c r="L15" s="90" t="s">
        <v>499</v>
      </c>
      <c r="M15" s="90" t="s">
        <v>499</v>
      </c>
      <c r="N15" s="90" t="s">
        <v>499</v>
      </c>
      <c r="O15" s="90" t="s">
        <v>499</v>
      </c>
      <c r="P15" s="90" t="s">
        <v>499</v>
      </c>
      <c r="Q15" s="90" t="s">
        <v>499</v>
      </c>
      <c r="R15" s="90" t="s">
        <v>499</v>
      </c>
      <c r="S15" s="90" t="s">
        <v>499</v>
      </c>
      <c r="T15" s="90" t="s">
        <v>499</v>
      </c>
      <c r="U15" s="90" t="s">
        <v>499</v>
      </c>
      <c r="V15" s="90" t="s">
        <v>499</v>
      </c>
      <c r="W15" s="90" t="s">
        <v>499</v>
      </c>
      <c r="X15" s="90" t="s">
        <v>499</v>
      </c>
      <c r="Y15" s="90" t="s">
        <v>499</v>
      </c>
      <c r="Z15" s="598"/>
    </row>
    <row r="16" spans="1:26" s="50" customFormat="1" x14ac:dyDescent="0.2">
      <c r="A16" s="713" t="s">
        <v>499</v>
      </c>
      <c r="B16" s="89" t="s">
        <v>499</v>
      </c>
      <c r="C16" s="89" t="s">
        <v>499</v>
      </c>
      <c r="D16" s="89" t="s">
        <v>499</v>
      </c>
      <c r="E16" s="90" t="s">
        <v>499</v>
      </c>
      <c r="F16" s="90" t="s">
        <v>499</v>
      </c>
      <c r="G16" s="90" t="s">
        <v>499</v>
      </c>
      <c r="H16" s="90" t="s">
        <v>499</v>
      </c>
      <c r="I16" s="90" t="s">
        <v>499</v>
      </c>
      <c r="J16" s="90" t="s">
        <v>499</v>
      </c>
      <c r="K16" s="90" t="s">
        <v>499</v>
      </c>
      <c r="L16" s="90" t="s">
        <v>499</v>
      </c>
      <c r="M16" s="90" t="s">
        <v>499</v>
      </c>
      <c r="N16" s="90" t="s">
        <v>499</v>
      </c>
      <c r="O16" s="90" t="s">
        <v>499</v>
      </c>
      <c r="P16" s="90" t="s">
        <v>499</v>
      </c>
      <c r="Q16" s="90" t="s">
        <v>499</v>
      </c>
      <c r="R16" s="90" t="s">
        <v>499</v>
      </c>
      <c r="S16" s="90" t="s">
        <v>499</v>
      </c>
      <c r="T16" s="90" t="s">
        <v>499</v>
      </c>
      <c r="U16" s="90" t="s">
        <v>499</v>
      </c>
      <c r="V16" s="90" t="s">
        <v>499</v>
      </c>
      <c r="W16" s="90" t="s">
        <v>499</v>
      </c>
      <c r="X16" s="90" t="s">
        <v>499</v>
      </c>
      <c r="Y16" s="90" t="s">
        <v>499</v>
      </c>
      <c r="Z16" s="598"/>
    </row>
    <row r="17" spans="1:26" s="50" customFormat="1" x14ac:dyDescent="0.2">
      <c r="A17" s="713" t="s">
        <v>499</v>
      </c>
      <c r="B17" s="89" t="s">
        <v>499</v>
      </c>
      <c r="C17" s="89" t="s">
        <v>499</v>
      </c>
      <c r="D17" s="89" t="s">
        <v>499</v>
      </c>
      <c r="E17" s="90" t="s">
        <v>499</v>
      </c>
      <c r="F17" s="90" t="s">
        <v>499</v>
      </c>
      <c r="G17" s="90" t="s">
        <v>499</v>
      </c>
      <c r="H17" s="90" t="s">
        <v>499</v>
      </c>
      <c r="I17" s="90" t="s">
        <v>499</v>
      </c>
      <c r="J17" s="90" t="s">
        <v>499</v>
      </c>
      <c r="K17" s="90" t="s">
        <v>499</v>
      </c>
      <c r="L17" s="90" t="s">
        <v>499</v>
      </c>
      <c r="M17" s="90" t="s">
        <v>499</v>
      </c>
      <c r="N17" s="90" t="s">
        <v>499</v>
      </c>
      <c r="O17" s="90" t="s">
        <v>499</v>
      </c>
      <c r="P17" s="90" t="s">
        <v>499</v>
      </c>
      <c r="Q17" s="90" t="s">
        <v>499</v>
      </c>
      <c r="R17" s="90" t="s">
        <v>499</v>
      </c>
      <c r="S17" s="90" t="s">
        <v>499</v>
      </c>
      <c r="T17" s="90" t="s">
        <v>499</v>
      </c>
      <c r="U17" s="90" t="s">
        <v>499</v>
      </c>
      <c r="V17" s="90" t="s">
        <v>499</v>
      </c>
      <c r="W17" s="90" t="s">
        <v>499</v>
      </c>
      <c r="X17" s="90" t="s">
        <v>499</v>
      </c>
      <c r="Y17" s="90" t="s">
        <v>499</v>
      </c>
      <c r="Z17" s="598"/>
    </row>
    <row r="18" spans="1:26" s="50" customFormat="1" x14ac:dyDescent="0.2">
      <c r="A18" s="713" t="s">
        <v>499</v>
      </c>
      <c r="B18" s="89" t="s">
        <v>499</v>
      </c>
      <c r="C18" s="89" t="s">
        <v>499</v>
      </c>
      <c r="D18" s="89" t="s">
        <v>499</v>
      </c>
      <c r="E18" s="90" t="s">
        <v>499</v>
      </c>
      <c r="F18" s="90" t="s">
        <v>499</v>
      </c>
      <c r="G18" s="90" t="s">
        <v>499</v>
      </c>
      <c r="H18" s="90" t="s">
        <v>499</v>
      </c>
      <c r="I18" s="90" t="s">
        <v>499</v>
      </c>
      <c r="J18" s="90" t="s">
        <v>499</v>
      </c>
      <c r="K18" s="90" t="s">
        <v>499</v>
      </c>
      <c r="L18" s="90" t="s">
        <v>499</v>
      </c>
      <c r="M18" s="90" t="s">
        <v>499</v>
      </c>
      <c r="N18" s="90" t="s">
        <v>499</v>
      </c>
      <c r="O18" s="90" t="s">
        <v>499</v>
      </c>
      <c r="P18" s="90" t="s">
        <v>499</v>
      </c>
      <c r="Q18" s="90" t="s">
        <v>499</v>
      </c>
      <c r="R18" s="90" t="s">
        <v>499</v>
      </c>
      <c r="S18" s="90" t="s">
        <v>499</v>
      </c>
      <c r="T18" s="90" t="s">
        <v>499</v>
      </c>
      <c r="U18" s="90" t="s">
        <v>499</v>
      </c>
      <c r="V18" s="90" t="s">
        <v>499</v>
      </c>
      <c r="W18" s="90" t="s">
        <v>499</v>
      </c>
      <c r="X18" s="90" t="s">
        <v>499</v>
      </c>
      <c r="Y18" s="90" t="s">
        <v>499</v>
      </c>
      <c r="Z18" s="598"/>
    </row>
    <row r="19" spans="1:26" s="50" customFormat="1" x14ac:dyDescent="0.2">
      <c r="A19" s="713" t="s">
        <v>499</v>
      </c>
      <c r="B19" s="89" t="s">
        <v>499</v>
      </c>
      <c r="C19" s="89" t="s">
        <v>499</v>
      </c>
      <c r="D19" s="89" t="s">
        <v>499</v>
      </c>
      <c r="E19" s="90" t="s">
        <v>499</v>
      </c>
      <c r="F19" s="90" t="s">
        <v>499</v>
      </c>
      <c r="G19" s="90" t="s">
        <v>499</v>
      </c>
      <c r="H19" s="90" t="s">
        <v>499</v>
      </c>
      <c r="I19" s="90" t="s">
        <v>499</v>
      </c>
      <c r="J19" s="90" t="s">
        <v>499</v>
      </c>
      <c r="K19" s="90" t="s">
        <v>499</v>
      </c>
      <c r="L19" s="90" t="s">
        <v>499</v>
      </c>
      <c r="M19" s="90" t="s">
        <v>499</v>
      </c>
      <c r="N19" s="90" t="s">
        <v>499</v>
      </c>
      <c r="O19" s="90" t="s">
        <v>499</v>
      </c>
      <c r="P19" s="90" t="s">
        <v>499</v>
      </c>
      <c r="Q19" s="90" t="s">
        <v>499</v>
      </c>
      <c r="R19" s="90" t="s">
        <v>499</v>
      </c>
      <c r="S19" s="90" t="s">
        <v>499</v>
      </c>
      <c r="T19" s="90" t="s">
        <v>499</v>
      </c>
      <c r="U19" s="90" t="s">
        <v>499</v>
      </c>
      <c r="V19" s="90" t="s">
        <v>499</v>
      </c>
      <c r="W19" s="90" t="s">
        <v>499</v>
      </c>
      <c r="X19" s="90" t="s">
        <v>499</v>
      </c>
      <c r="Y19" s="90" t="s">
        <v>499</v>
      </c>
      <c r="Z19" s="598"/>
    </row>
    <row r="20" spans="1:26" s="50" customFormat="1" x14ac:dyDescent="0.2">
      <c r="A20" s="713" t="s">
        <v>499</v>
      </c>
      <c r="B20" s="89" t="s">
        <v>499</v>
      </c>
      <c r="C20" s="89" t="s">
        <v>499</v>
      </c>
      <c r="D20" s="89" t="s">
        <v>499</v>
      </c>
      <c r="E20" s="90" t="s">
        <v>499</v>
      </c>
      <c r="F20" s="90" t="s">
        <v>499</v>
      </c>
      <c r="G20" s="90" t="s">
        <v>499</v>
      </c>
      <c r="H20" s="90" t="s">
        <v>499</v>
      </c>
      <c r="I20" s="90" t="s">
        <v>499</v>
      </c>
      <c r="J20" s="90" t="s">
        <v>499</v>
      </c>
      <c r="K20" s="90" t="s">
        <v>499</v>
      </c>
      <c r="L20" s="90" t="s">
        <v>499</v>
      </c>
      <c r="M20" s="90" t="s">
        <v>499</v>
      </c>
      <c r="N20" s="90" t="s">
        <v>499</v>
      </c>
      <c r="O20" s="90" t="s">
        <v>499</v>
      </c>
      <c r="P20" s="90" t="s">
        <v>499</v>
      </c>
      <c r="Q20" s="90" t="s">
        <v>499</v>
      </c>
      <c r="R20" s="90" t="s">
        <v>499</v>
      </c>
      <c r="S20" s="90" t="s">
        <v>499</v>
      </c>
      <c r="T20" s="90" t="s">
        <v>499</v>
      </c>
      <c r="U20" s="90" t="s">
        <v>499</v>
      </c>
      <c r="V20" s="90" t="s">
        <v>499</v>
      </c>
      <c r="W20" s="90" t="s">
        <v>499</v>
      </c>
      <c r="X20" s="90" t="s">
        <v>499</v>
      </c>
      <c r="Y20" s="90" t="s">
        <v>499</v>
      </c>
      <c r="Z20" s="598"/>
    </row>
    <row r="21" spans="1:26" s="50" customFormat="1" x14ac:dyDescent="0.2">
      <c r="A21" s="713" t="s">
        <v>499</v>
      </c>
      <c r="B21" s="89" t="s">
        <v>499</v>
      </c>
      <c r="C21" s="89" t="s">
        <v>499</v>
      </c>
      <c r="D21" s="89" t="s">
        <v>499</v>
      </c>
      <c r="E21" s="90" t="s">
        <v>499</v>
      </c>
      <c r="F21" s="90" t="s">
        <v>499</v>
      </c>
      <c r="G21" s="90" t="s">
        <v>499</v>
      </c>
      <c r="H21" s="90" t="s">
        <v>499</v>
      </c>
      <c r="I21" s="90" t="s">
        <v>499</v>
      </c>
      <c r="J21" s="90" t="s">
        <v>499</v>
      </c>
      <c r="K21" s="90" t="s">
        <v>499</v>
      </c>
      <c r="L21" s="90" t="s">
        <v>499</v>
      </c>
      <c r="M21" s="90" t="s">
        <v>499</v>
      </c>
      <c r="N21" s="90" t="s">
        <v>499</v>
      </c>
      <c r="O21" s="90" t="s">
        <v>499</v>
      </c>
      <c r="P21" s="90" t="s">
        <v>499</v>
      </c>
      <c r="Q21" s="90" t="s">
        <v>499</v>
      </c>
      <c r="R21" s="90" t="s">
        <v>499</v>
      </c>
      <c r="S21" s="90" t="s">
        <v>499</v>
      </c>
      <c r="T21" s="90" t="s">
        <v>499</v>
      </c>
      <c r="U21" s="90" t="s">
        <v>499</v>
      </c>
      <c r="V21" s="90" t="s">
        <v>499</v>
      </c>
      <c r="W21" s="90" t="s">
        <v>499</v>
      </c>
      <c r="X21" s="90" t="s">
        <v>499</v>
      </c>
      <c r="Y21" s="90" t="s">
        <v>499</v>
      </c>
      <c r="Z21" s="598"/>
    </row>
    <row r="22" spans="1:26" s="50" customFormat="1" x14ac:dyDescent="0.2">
      <c r="A22" s="713" t="s">
        <v>499</v>
      </c>
      <c r="B22" s="89" t="s">
        <v>499</v>
      </c>
      <c r="C22" s="89" t="s">
        <v>499</v>
      </c>
      <c r="D22" s="89" t="s">
        <v>499</v>
      </c>
      <c r="E22" s="90" t="s">
        <v>499</v>
      </c>
      <c r="F22" s="90" t="s">
        <v>499</v>
      </c>
      <c r="G22" s="90" t="s">
        <v>499</v>
      </c>
      <c r="H22" s="90" t="s">
        <v>499</v>
      </c>
      <c r="I22" s="90" t="s">
        <v>499</v>
      </c>
      <c r="J22" s="90" t="s">
        <v>499</v>
      </c>
      <c r="K22" s="90" t="s">
        <v>499</v>
      </c>
      <c r="L22" s="90" t="s">
        <v>499</v>
      </c>
      <c r="M22" s="90" t="s">
        <v>499</v>
      </c>
      <c r="N22" s="90" t="s">
        <v>499</v>
      </c>
      <c r="O22" s="90" t="s">
        <v>499</v>
      </c>
      <c r="P22" s="90" t="s">
        <v>499</v>
      </c>
      <c r="Q22" s="90" t="s">
        <v>499</v>
      </c>
      <c r="R22" s="90" t="s">
        <v>499</v>
      </c>
      <c r="S22" s="90" t="s">
        <v>499</v>
      </c>
      <c r="T22" s="90" t="s">
        <v>499</v>
      </c>
      <c r="U22" s="90" t="s">
        <v>499</v>
      </c>
      <c r="V22" s="90" t="s">
        <v>499</v>
      </c>
      <c r="W22" s="90" t="s">
        <v>499</v>
      </c>
      <c r="X22" s="90" t="s">
        <v>499</v>
      </c>
      <c r="Y22" s="90" t="s">
        <v>499</v>
      </c>
      <c r="Z22" s="598"/>
    </row>
    <row r="23" spans="1:26" s="50" customFormat="1" x14ac:dyDescent="0.2">
      <c r="A23" s="713" t="s">
        <v>499</v>
      </c>
      <c r="B23" s="89" t="s">
        <v>499</v>
      </c>
      <c r="C23" s="89" t="s">
        <v>499</v>
      </c>
      <c r="D23" s="89" t="s">
        <v>499</v>
      </c>
      <c r="E23" s="90" t="s">
        <v>499</v>
      </c>
      <c r="F23" s="90" t="s">
        <v>499</v>
      </c>
      <c r="G23" s="90" t="s">
        <v>499</v>
      </c>
      <c r="H23" s="90" t="s">
        <v>499</v>
      </c>
      <c r="I23" s="90" t="s">
        <v>499</v>
      </c>
      <c r="J23" s="90" t="s">
        <v>499</v>
      </c>
      <c r="K23" s="90" t="s">
        <v>499</v>
      </c>
      <c r="L23" s="90" t="s">
        <v>499</v>
      </c>
      <c r="M23" s="90" t="s">
        <v>499</v>
      </c>
      <c r="N23" s="90" t="s">
        <v>499</v>
      </c>
      <c r="O23" s="90" t="s">
        <v>499</v>
      </c>
      <c r="P23" s="90" t="s">
        <v>499</v>
      </c>
      <c r="Q23" s="90" t="s">
        <v>499</v>
      </c>
      <c r="R23" s="90" t="s">
        <v>499</v>
      </c>
      <c r="S23" s="90" t="s">
        <v>499</v>
      </c>
      <c r="T23" s="90" t="s">
        <v>499</v>
      </c>
      <c r="U23" s="90" t="s">
        <v>499</v>
      </c>
      <c r="V23" s="90" t="s">
        <v>499</v>
      </c>
      <c r="W23" s="90" t="s">
        <v>499</v>
      </c>
      <c r="X23" s="90" t="s">
        <v>499</v>
      </c>
      <c r="Y23" s="90" t="s">
        <v>499</v>
      </c>
      <c r="Z23" s="598"/>
    </row>
    <row r="24" spans="1:26" s="50" customFormat="1" x14ac:dyDescent="0.2">
      <c r="A24" s="713" t="s">
        <v>499</v>
      </c>
      <c r="B24" s="89" t="s">
        <v>499</v>
      </c>
      <c r="C24" s="89" t="s">
        <v>499</v>
      </c>
      <c r="D24" s="89" t="s">
        <v>499</v>
      </c>
      <c r="E24" s="90" t="s">
        <v>499</v>
      </c>
      <c r="F24" s="90" t="s">
        <v>499</v>
      </c>
      <c r="G24" s="90" t="s">
        <v>499</v>
      </c>
      <c r="H24" s="90" t="s">
        <v>499</v>
      </c>
      <c r="I24" s="90" t="s">
        <v>499</v>
      </c>
      <c r="J24" s="90" t="s">
        <v>499</v>
      </c>
      <c r="K24" s="90" t="s">
        <v>499</v>
      </c>
      <c r="L24" s="90" t="s">
        <v>499</v>
      </c>
      <c r="M24" s="90" t="s">
        <v>499</v>
      </c>
      <c r="N24" s="90" t="s">
        <v>499</v>
      </c>
      <c r="O24" s="90" t="s">
        <v>499</v>
      </c>
      <c r="P24" s="90" t="s">
        <v>499</v>
      </c>
      <c r="Q24" s="90" t="s">
        <v>499</v>
      </c>
      <c r="R24" s="90" t="s">
        <v>499</v>
      </c>
      <c r="S24" s="90" t="s">
        <v>499</v>
      </c>
      <c r="T24" s="90" t="s">
        <v>499</v>
      </c>
      <c r="U24" s="90" t="s">
        <v>499</v>
      </c>
      <c r="V24" s="90" t="s">
        <v>499</v>
      </c>
      <c r="W24" s="90" t="s">
        <v>499</v>
      </c>
      <c r="X24" s="90" t="s">
        <v>499</v>
      </c>
      <c r="Y24" s="90" t="s">
        <v>499</v>
      </c>
      <c r="Z24" s="598"/>
    </row>
    <row r="25" spans="1:26" s="50" customFormat="1" x14ac:dyDescent="0.2">
      <c r="A25" s="713" t="s">
        <v>499</v>
      </c>
      <c r="B25" s="89" t="s">
        <v>499</v>
      </c>
      <c r="C25" s="89" t="s">
        <v>499</v>
      </c>
      <c r="D25" s="89" t="s">
        <v>499</v>
      </c>
      <c r="E25" s="90" t="s">
        <v>499</v>
      </c>
      <c r="F25" s="90" t="s">
        <v>499</v>
      </c>
      <c r="G25" s="90" t="s">
        <v>499</v>
      </c>
      <c r="H25" s="90" t="s">
        <v>499</v>
      </c>
      <c r="I25" s="90" t="s">
        <v>499</v>
      </c>
      <c r="J25" s="90" t="s">
        <v>499</v>
      </c>
      <c r="K25" s="90" t="s">
        <v>499</v>
      </c>
      <c r="L25" s="90" t="s">
        <v>499</v>
      </c>
      <c r="M25" s="90" t="s">
        <v>499</v>
      </c>
      <c r="N25" s="90" t="s">
        <v>499</v>
      </c>
      <c r="O25" s="90" t="s">
        <v>499</v>
      </c>
      <c r="P25" s="90" t="s">
        <v>499</v>
      </c>
      <c r="Q25" s="90" t="s">
        <v>499</v>
      </c>
      <c r="R25" s="90" t="s">
        <v>499</v>
      </c>
      <c r="S25" s="90" t="s">
        <v>499</v>
      </c>
      <c r="T25" s="90" t="s">
        <v>499</v>
      </c>
      <c r="U25" s="90" t="s">
        <v>499</v>
      </c>
      <c r="V25" s="90" t="s">
        <v>499</v>
      </c>
      <c r="W25" s="90" t="s">
        <v>499</v>
      </c>
      <c r="X25" s="90" t="s">
        <v>499</v>
      </c>
      <c r="Y25" s="90" t="s">
        <v>499</v>
      </c>
      <c r="Z25" s="598"/>
    </row>
    <row r="26" spans="1:26" s="50" customFormat="1" x14ac:dyDescent="0.2">
      <c r="A26" s="713" t="s">
        <v>499</v>
      </c>
      <c r="B26" s="89" t="s">
        <v>499</v>
      </c>
      <c r="C26" s="89" t="s">
        <v>499</v>
      </c>
      <c r="D26" s="89" t="s">
        <v>499</v>
      </c>
      <c r="E26" s="90" t="s">
        <v>499</v>
      </c>
      <c r="F26" s="90" t="s">
        <v>499</v>
      </c>
      <c r="G26" s="90" t="s">
        <v>499</v>
      </c>
      <c r="H26" s="90" t="s">
        <v>499</v>
      </c>
      <c r="I26" s="90" t="s">
        <v>499</v>
      </c>
      <c r="J26" s="90" t="s">
        <v>499</v>
      </c>
      <c r="K26" s="90" t="s">
        <v>499</v>
      </c>
      <c r="L26" s="90" t="s">
        <v>499</v>
      </c>
      <c r="M26" s="90" t="s">
        <v>499</v>
      </c>
      <c r="N26" s="90" t="s">
        <v>499</v>
      </c>
      <c r="O26" s="90" t="s">
        <v>499</v>
      </c>
      <c r="P26" s="90" t="s">
        <v>499</v>
      </c>
      <c r="Q26" s="90" t="s">
        <v>499</v>
      </c>
      <c r="R26" s="90" t="s">
        <v>499</v>
      </c>
      <c r="S26" s="90" t="s">
        <v>499</v>
      </c>
      <c r="T26" s="90" t="s">
        <v>499</v>
      </c>
      <c r="U26" s="90" t="s">
        <v>499</v>
      </c>
      <c r="V26" s="90" t="s">
        <v>499</v>
      </c>
      <c r="W26" s="90" t="s">
        <v>499</v>
      </c>
      <c r="X26" s="90" t="s">
        <v>499</v>
      </c>
      <c r="Y26" s="90" t="s">
        <v>499</v>
      </c>
      <c r="Z26" s="598"/>
    </row>
    <row r="27" spans="1:26" s="50" customFormat="1" x14ac:dyDescent="0.2">
      <c r="A27" s="713" t="s">
        <v>499</v>
      </c>
      <c r="B27" s="89" t="s">
        <v>499</v>
      </c>
      <c r="C27" s="89" t="s">
        <v>499</v>
      </c>
      <c r="D27" s="89" t="s">
        <v>499</v>
      </c>
      <c r="E27" s="90" t="s">
        <v>499</v>
      </c>
      <c r="F27" s="90" t="s">
        <v>499</v>
      </c>
      <c r="G27" s="90" t="s">
        <v>499</v>
      </c>
      <c r="H27" s="90" t="s">
        <v>499</v>
      </c>
      <c r="I27" s="90" t="s">
        <v>499</v>
      </c>
      <c r="J27" s="90" t="s">
        <v>499</v>
      </c>
      <c r="K27" s="90" t="s">
        <v>499</v>
      </c>
      <c r="L27" s="90" t="s">
        <v>499</v>
      </c>
      <c r="M27" s="90" t="s">
        <v>499</v>
      </c>
      <c r="N27" s="90" t="s">
        <v>499</v>
      </c>
      <c r="O27" s="90" t="s">
        <v>499</v>
      </c>
      <c r="P27" s="90" t="s">
        <v>499</v>
      </c>
      <c r="Q27" s="90" t="s">
        <v>499</v>
      </c>
      <c r="R27" s="90" t="s">
        <v>499</v>
      </c>
      <c r="S27" s="90" t="s">
        <v>499</v>
      </c>
      <c r="T27" s="90" t="s">
        <v>499</v>
      </c>
      <c r="U27" s="90" t="s">
        <v>499</v>
      </c>
      <c r="V27" s="90" t="s">
        <v>499</v>
      </c>
      <c r="W27" s="90" t="s">
        <v>499</v>
      </c>
      <c r="X27" s="90" t="s">
        <v>499</v>
      </c>
      <c r="Y27" s="90" t="s">
        <v>499</v>
      </c>
      <c r="Z27" s="598"/>
    </row>
    <row r="28" spans="1:26" s="50" customFormat="1" x14ac:dyDescent="0.2">
      <c r="A28" s="713" t="s">
        <v>499</v>
      </c>
      <c r="B28" s="89" t="s">
        <v>499</v>
      </c>
      <c r="C28" s="89" t="s">
        <v>499</v>
      </c>
      <c r="D28" s="89" t="s">
        <v>499</v>
      </c>
      <c r="E28" s="90" t="s">
        <v>499</v>
      </c>
      <c r="F28" s="90" t="s">
        <v>499</v>
      </c>
      <c r="G28" s="90" t="s">
        <v>499</v>
      </c>
      <c r="H28" s="90" t="s">
        <v>499</v>
      </c>
      <c r="I28" s="90" t="s">
        <v>499</v>
      </c>
      <c r="J28" s="90" t="s">
        <v>499</v>
      </c>
      <c r="K28" s="90" t="s">
        <v>499</v>
      </c>
      <c r="L28" s="90" t="s">
        <v>499</v>
      </c>
      <c r="M28" s="90" t="s">
        <v>499</v>
      </c>
      <c r="N28" s="90" t="s">
        <v>499</v>
      </c>
      <c r="O28" s="90" t="s">
        <v>499</v>
      </c>
      <c r="P28" s="90" t="s">
        <v>499</v>
      </c>
      <c r="Q28" s="90" t="s">
        <v>499</v>
      </c>
      <c r="R28" s="90" t="s">
        <v>499</v>
      </c>
      <c r="S28" s="90" t="s">
        <v>499</v>
      </c>
      <c r="T28" s="90" t="s">
        <v>499</v>
      </c>
      <c r="U28" s="90" t="s">
        <v>499</v>
      </c>
      <c r="V28" s="90" t="s">
        <v>499</v>
      </c>
      <c r="W28" s="90" t="s">
        <v>499</v>
      </c>
      <c r="X28" s="90" t="s">
        <v>499</v>
      </c>
      <c r="Y28" s="90" t="s">
        <v>499</v>
      </c>
      <c r="Z28" s="598"/>
    </row>
    <row r="29" spans="1:26" s="652" customFormat="1" x14ac:dyDescent="0.2">
      <c r="A29" s="743" t="str">
        <f>'Tabelle 33'!A29</f>
        <v>Anmerkungen. Datengrundlage: Volkshochschul-Statistik 2024; Basis: 821</v>
      </c>
      <c r="B29" s="717"/>
      <c r="C29" s="717"/>
      <c r="D29" s="717"/>
      <c r="E29" s="724"/>
      <c r="F29" s="724"/>
      <c r="G29" s="724"/>
      <c r="H29" s="724"/>
      <c r="I29" s="724"/>
      <c r="J29" s="724"/>
      <c r="K29" s="724"/>
      <c r="L29" s="724"/>
      <c r="M29" s="724"/>
      <c r="N29" s="724"/>
      <c r="O29" s="724"/>
      <c r="P29" s="724"/>
      <c r="Q29" s="724"/>
      <c r="R29" s="724"/>
      <c r="S29" s="724"/>
      <c r="T29" s="724"/>
      <c r="U29" s="724"/>
      <c r="V29" s="724"/>
      <c r="W29" s="724"/>
      <c r="X29" s="724"/>
      <c r="Y29" s="724"/>
    </row>
    <row r="30" spans="1:26" s="598" customFormat="1" x14ac:dyDescent="0.2">
      <c r="A30" s="725" t="s">
        <v>499</v>
      </c>
      <c r="B30" s="717"/>
      <c r="C30" s="717"/>
      <c r="D30" s="717"/>
      <c r="E30" s="724"/>
      <c r="F30" s="724"/>
      <c r="G30" s="724"/>
      <c r="H30" s="724"/>
      <c r="I30" s="724"/>
      <c r="J30" s="724"/>
      <c r="K30" s="724"/>
      <c r="L30" s="724"/>
      <c r="M30" s="724"/>
      <c r="N30" s="724"/>
      <c r="O30" s="724"/>
      <c r="P30" s="724"/>
      <c r="Q30" s="724"/>
      <c r="R30" s="724"/>
      <c r="S30" s="724"/>
      <c r="T30" s="724"/>
      <c r="U30" s="724"/>
      <c r="V30" s="724"/>
      <c r="W30" s="724"/>
      <c r="X30" s="724"/>
      <c r="Y30" s="724"/>
    </row>
    <row r="31" spans="1:26" s="536" customFormat="1" x14ac:dyDescent="0.2">
      <c r="A31" s="534" t="str">
        <f>'Tabelle 33'!$A$31</f>
        <v>Datengrundlage: Deutsches Institut für Erwachsenenbildung DIE (2025). „Basisdaten Volkshochschul-Statistik (seit 2018)“</v>
      </c>
    </row>
    <row r="32" spans="1:26" s="536" customFormat="1" x14ac:dyDescent="0.2">
      <c r="A32" s="534" t="str">
        <f>'Tabelle 33'!$A$32</f>
        <v xml:space="preserve">(ZA6276; Version 2.0.0) [Data set]. GESIS, Köln. </v>
      </c>
      <c r="F32" s="762" t="s">
        <v>473</v>
      </c>
      <c r="G32" s="762"/>
      <c r="H32" s="762"/>
    </row>
    <row r="33" spans="1:1" s="536" customFormat="1" x14ac:dyDescent="0.2"/>
    <row r="34" spans="1:1" s="536" customFormat="1" x14ac:dyDescent="0.2">
      <c r="A34" s="666" t="str">
        <f>'Tabelle 33'!$A$34</f>
        <v>Die Tabellen stehen unter der Lizenz CC BY-SA DEED 4.0.</v>
      </c>
    </row>
  </sheetData>
  <mergeCells count="36">
    <mergeCell ref="F32:H32"/>
    <mergeCell ref="W5:W6"/>
    <mergeCell ref="X5:X6"/>
    <mergeCell ref="Y5:Y6"/>
    <mergeCell ref="Q5:Q6"/>
    <mergeCell ref="R5:R6"/>
    <mergeCell ref="S5:S6"/>
    <mergeCell ref="T5:T6"/>
    <mergeCell ref="U5:U6"/>
    <mergeCell ref="V5:V6"/>
    <mergeCell ref="L5:L6"/>
    <mergeCell ref="M5:M6"/>
    <mergeCell ref="N5:N6"/>
    <mergeCell ref="O5:O6"/>
    <mergeCell ref="P5:P6"/>
    <mergeCell ref="G5:G6"/>
    <mergeCell ref="H5:H6"/>
    <mergeCell ref="I5:I6"/>
    <mergeCell ref="J5:J6"/>
    <mergeCell ref="K5:K6"/>
    <mergeCell ref="A2:A6"/>
    <mergeCell ref="B2:Y2"/>
    <mergeCell ref="B3:D4"/>
    <mergeCell ref="E3:Y3"/>
    <mergeCell ref="E4:G4"/>
    <mergeCell ref="H4:J4"/>
    <mergeCell ref="K4:M4"/>
    <mergeCell ref="N4:P4"/>
    <mergeCell ref="Q4:S4"/>
    <mergeCell ref="T4:V4"/>
    <mergeCell ref="W4:Y4"/>
    <mergeCell ref="B5:B6"/>
    <mergeCell ref="C5:C6"/>
    <mergeCell ref="D5:D6"/>
    <mergeCell ref="E5:E6"/>
    <mergeCell ref="F5:F6"/>
  </mergeCells>
  <hyperlinks>
    <hyperlink ref="A34" r:id="rId1" display="Publikation und Tabellen stehen unter der Lizenz CC BY-SA DEED 4.0." xr:uid="{1F61865B-EF02-4E7B-9F74-874474ED3C34}"/>
    <hyperlink ref="F32" r:id="rId2" xr:uid="{53C80AAC-B8D2-495D-98DE-CF9A5075ABF7}"/>
    <hyperlink ref="F32:H32" r:id="rId3" display="http://dx.doi.org/10.4232/1.14582 " xr:uid="{FB780EEE-29B4-4347-BE9E-3C495B2CB5F4}"/>
  </hyperlinks>
  <pageMargins left="0.7" right="0.7" top="0.78740157499999996" bottom="0.78740157499999996" header="0.3" footer="0.3"/>
  <pageSetup paperSize="9" scale="59" orientation="landscape" r:id="rId4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AB21BE-A5A4-4FA4-9322-99FC64445022}">
  <sheetPr>
    <pageSetUpPr fitToPage="1"/>
  </sheetPr>
  <dimension ref="A1:Z87"/>
  <sheetViews>
    <sheetView view="pageBreakPreview" zoomScaleNormal="100" zoomScaleSheetLayoutView="100" workbookViewId="0"/>
  </sheetViews>
  <sheetFormatPr baseColWidth="10" defaultRowHeight="12.75" x14ac:dyDescent="0.2"/>
  <cols>
    <col min="1" max="1" width="7.85546875" customWidth="1"/>
    <col min="2" max="4" width="9.7109375" customWidth="1"/>
    <col min="5" max="5" width="7.85546875" customWidth="1"/>
    <col min="6" max="6" width="9" customWidth="1"/>
    <col min="7" max="8" width="7.85546875" customWidth="1"/>
    <col min="9" max="9" width="9" customWidth="1"/>
    <col min="10" max="11" width="7.85546875" customWidth="1"/>
    <col min="12" max="12" width="9" customWidth="1"/>
    <col min="13" max="14" width="7.85546875" customWidth="1"/>
    <col min="15" max="15" width="8.5703125" customWidth="1"/>
    <col min="16" max="17" width="7.85546875" customWidth="1"/>
    <col min="18" max="18" width="9" customWidth="1"/>
    <col min="19" max="20" width="7.85546875" customWidth="1"/>
    <col min="21" max="21" width="9" customWidth="1"/>
    <col min="22" max="23" width="7.85546875" customWidth="1"/>
    <col min="24" max="24" width="9" customWidth="1"/>
    <col min="25" max="25" width="7.85546875" customWidth="1"/>
    <col min="26" max="26" width="2.7109375" style="536" customWidth="1"/>
  </cols>
  <sheetData>
    <row r="1" spans="1:26" ht="39.950000000000003" customHeight="1" thickBot="1" x14ac:dyDescent="0.25">
      <c r="A1" s="726" t="str">
        <f>"Tabelle 37: Zeitreihen V (Anteile der Kurse nach Kursmerkmalen) ab " &amp;A7</f>
        <v>Tabelle 37: Zeitreihen V (Anteile der Kurse nach Kursmerkmalen) ab 2018</v>
      </c>
      <c r="B1" s="726"/>
      <c r="C1" s="726"/>
      <c r="D1" s="726"/>
      <c r="E1" s="726"/>
      <c r="F1" s="726"/>
      <c r="G1" s="726"/>
      <c r="H1" s="727"/>
      <c r="I1" s="727"/>
      <c r="J1" s="727"/>
      <c r="K1" s="727"/>
      <c r="L1" s="727"/>
      <c r="M1" s="727"/>
      <c r="N1" s="727"/>
      <c r="O1" s="727"/>
      <c r="P1" s="727"/>
      <c r="Q1" s="727"/>
      <c r="R1" s="727"/>
      <c r="S1" s="727"/>
      <c r="T1" s="727"/>
      <c r="U1" s="727"/>
      <c r="V1" s="727"/>
      <c r="W1" s="727"/>
      <c r="X1" s="727"/>
      <c r="Y1" s="727"/>
    </row>
    <row r="2" spans="1:26" ht="42.75" customHeight="1" x14ac:dyDescent="0.2">
      <c r="A2" s="1073" t="s">
        <v>322</v>
      </c>
      <c r="B2" s="1076" t="s">
        <v>529</v>
      </c>
      <c r="C2" s="1076"/>
      <c r="D2" s="1076"/>
      <c r="E2" s="1076"/>
      <c r="F2" s="1076"/>
      <c r="G2" s="1076"/>
      <c r="H2" s="1076"/>
      <c r="I2" s="1076"/>
      <c r="J2" s="1076"/>
      <c r="K2" s="1076"/>
      <c r="L2" s="1076"/>
      <c r="M2" s="1076"/>
      <c r="N2" s="1076"/>
      <c r="O2" s="1076"/>
      <c r="P2" s="1076"/>
      <c r="Q2" s="1076"/>
      <c r="R2" s="1076"/>
      <c r="S2" s="1076"/>
      <c r="T2" s="1076"/>
      <c r="U2" s="1076"/>
      <c r="V2" s="1076"/>
      <c r="W2" s="1076"/>
      <c r="X2" s="1076"/>
      <c r="Y2" s="1078"/>
    </row>
    <row r="3" spans="1:26" ht="45" customHeight="1" x14ac:dyDescent="0.2">
      <c r="A3" s="1074"/>
      <c r="B3" s="1082" t="s">
        <v>24</v>
      </c>
      <c r="C3" s="1082"/>
      <c r="D3" s="1143"/>
      <c r="E3" s="1083" t="s">
        <v>530</v>
      </c>
      <c r="F3" s="1082"/>
      <c r="G3" s="1143"/>
      <c r="H3" s="1083" t="s">
        <v>531</v>
      </c>
      <c r="I3" s="1082"/>
      <c r="J3" s="1143"/>
      <c r="K3" s="1083" t="s">
        <v>532</v>
      </c>
      <c r="L3" s="1082"/>
      <c r="M3" s="1143"/>
      <c r="N3" s="1083" t="s">
        <v>533</v>
      </c>
      <c r="O3" s="1082"/>
      <c r="P3" s="1143"/>
      <c r="Q3" s="1152" t="s">
        <v>534</v>
      </c>
      <c r="R3" s="1152"/>
      <c r="S3" s="1152"/>
      <c r="T3" s="1152" t="s">
        <v>535</v>
      </c>
      <c r="U3" s="1152"/>
      <c r="V3" s="1152"/>
      <c r="W3" s="1083" t="s">
        <v>373</v>
      </c>
      <c r="X3" s="1082"/>
      <c r="Y3" s="1084"/>
    </row>
    <row r="4" spans="1:26" ht="34.5" customHeight="1" x14ac:dyDescent="0.2">
      <c r="A4" s="1074"/>
      <c r="B4" s="1149"/>
      <c r="C4" s="1149"/>
      <c r="D4" s="1150"/>
      <c r="E4" s="1151"/>
      <c r="F4" s="1149"/>
      <c r="G4" s="1150"/>
      <c r="H4" s="1151"/>
      <c r="I4" s="1149"/>
      <c r="J4" s="1150"/>
      <c r="K4" s="1151"/>
      <c r="L4" s="1149"/>
      <c r="M4" s="1150"/>
      <c r="N4" s="1111"/>
      <c r="O4" s="1112"/>
      <c r="P4" s="1113"/>
      <c r="Q4" s="1153"/>
      <c r="R4" s="1153"/>
      <c r="S4" s="1153"/>
      <c r="T4" s="1153"/>
      <c r="U4" s="1153"/>
      <c r="V4" s="1153"/>
      <c r="W4" s="1111"/>
      <c r="X4" s="1112"/>
      <c r="Y4" s="1154"/>
    </row>
    <row r="5" spans="1:26" ht="12.75" customHeight="1" x14ac:dyDescent="0.2">
      <c r="A5" s="1074"/>
      <c r="B5" s="1155" t="s">
        <v>6</v>
      </c>
      <c r="C5" s="1157" t="s">
        <v>40</v>
      </c>
      <c r="D5" s="1157" t="s">
        <v>21</v>
      </c>
      <c r="E5" s="1157" t="s">
        <v>526</v>
      </c>
      <c r="F5" s="1157" t="s">
        <v>527</v>
      </c>
      <c r="G5" s="1157" t="s">
        <v>536</v>
      </c>
      <c r="H5" s="1157" t="s">
        <v>526</v>
      </c>
      <c r="I5" s="1157" t="s">
        <v>527</v>
      </c>
      <c r="J5" s="1157" t="s">
        <v>536</v>
      </c>
      <c r="K5" s="1157" t="s">
        <v>526</v>
      </c>
      <c r="L5" s="1157" t="s">
        <v>527</v>
      </c>
      <c r="M5" s="1157" t="s">
        <v>536</v>
      </c>
      <c r="N5" s="1157" t="s">
        <v>526</v>
      </c>
      <c r="O5" s="1157" t="s">
        <v>527</v>
      </c>
      <c r="P5" s="1157" t="s">
        <v>536</v>
      </c>
      <c r="Q5" s="1157" t="s">
        <v>526</v>
      </c>
      <c r="R5" s="1157" t="s">
        <v>527</v>
      </c>
      <c r="S5" s="1157" t="s">
        <v>536</v>
      </c>
      <c r="T5" s="1157" t="s">
        <v>526</v>
      </c>
      <c r="U5" s="1157" t="s">
        <v>527</v>
      </c>
      <c r="V5" s="1157" t="s">
        <v>536</v>
      </c>
      <c r="W5" s="1157" t="s">
        <v>526</v>
      </c>
      <c r="X5" s="1157" t="s">
        <v>527</v>
      </c>
      <c r="Y5" s="1159" t="s">
        <v>536</v>
      </c>
    </row>
    <row r="6" spans="1:26" ht="21.75" customHeight="1" x14ac:dyDescent="0.2">
      <c r="A6" s="1148"/>
      <c r="B6" s="1156"/>
      <c r="C6" s="1158"/>
      <c r="D6" s="1158"/>
      <c r="E6" s="1158"/>
      <c r="F6" s="1158"/>
      <c r="G6" s="1158"/>
      <c r="H6" s="1158"/>
      <c r="I6" s="1158"/>
      <c r="J6" s="1158"/>
      <c r="K6" s="1158"/>
      <c r="L6" s="1158"/>
      <c r="M6" s="1158"/>
      <c r="N6" s="1158"/>
      <c r="O6" s="1158"/>
      <c r="P6" s="1158"/>
      <c r="Q6" s="1158"/>
      <c r="R6" s="1158"/>
      <c r="S6" s="1158"/>
      <c r="T6" s="1158"/>
      <c r="U6" s="1158"/>
      <c r="V6" s="1158"/>
      <c r="W6" s="1158"/>
      <c r="X6" s="1158"/>
      <c r="Y6" s="1160"/>
    </row>
    <row r="7" spans="1:26" s="50" customFormat="1" x14ac:dyDescent="0.2">
      <c r="A7" s="711">
        <v>2018</v>
      </c>
      <c r="B7" s="278">
        <v>552329</v>
      </c>
      <c r="C7" s="278">
        <v>16769067</v>
      </c>
      <c r="D7" s="278">
        <v>6117374</v>
      </c>
      <c r="E7" s="728">
        <v>3.5060000000000001E-2</v>
      </c>
      <c r="F7" s="729">
        <v>6.6390000000000005E-2</v>
      </c>
      <c r="G7" s="729">
        <v>3.2989999999999998E-2</v>
      </c>
      <c r="H7" s="729">
        <v>8.6129999999999998E-2</v>
      </c>
      <c r="I7" s="729">
        <v>9.1660000000000005E-2</v>
      </c>
      <c r="J7" s="729">
        <v>7.399E-2</v>
      </c>
      <c r="K7" s="729">
        <v>1.238E-2</v>
      </c>
      <c r="L7" s="729">
        <v>1.396E-2</v>
      </c>
      <c r="M7" s="729">
        <v>9.8200000000000006E-3</v>
      </c>
      <c r="N7" s="729" t="s">
        <v>482</v>
      </c>
      <c r="O7" s="729" t="s">
        <v>482</v>
      </c>
      <c r="P7" s="729" t="s">
        <v>482</v>
      </c>
      <c r="Q7" s="729">
        <v>7.1709999999999996E-2</v>
      </c>
      <c r="R7" s="729">
        <v>0.186</v>
      </c>
      <c r="S7" s="729">
        <v>8.1809999999999994E-2</v>
      </c>
      <c r="T7" s="729">
        <v>2.4969999999999999E-2</v>
      </c>
      <c r="U7" s="729">
        <v>8.1170000000000006E-2</v>
      </c>
      <c r="V7" s="729">
        <v>2.776E-2</v>
      </c>
      <c r="W7" s="729">
        <v>6.5129999999999993E-2</v>
      </c>
      <c r="X7" s="729">
        <v>0.22531000000000001</v>
      </c>
      <c r="Y7" s="729">
        <v>9.393E-2</v>
      </c>
      <c r="Z7" s="598"/>
    </row>
    <row r="8" spans="1:26" s="50" customFormat="1" x14ac:dyDescent="0.2">
      <c r="A8" s="713">
        <v>2019</v>
      </c>
      <c r="B8" s="89">
        <v>549810</v>
      </c>
      <c r="C8" s="89">
        <v>16021908</v>
      </c>
      <c r="D8" s="89">
        <v>6090058</v>
      </c>
      <c r="E8" s="730">
        <v>3.3279999999999997E-2</v>
      </c>
      <c r="F8" s="90">
        <v>6.2010000000000003E-2</v>
      </c>
      <c r="G8" s="90">
        <v>3.2390000000000002E-2</v>
      </c>
      <c r="H8" s="90">
        <v>0.13457</v>
      </c>
      <c r="I8" s="90">
        <v>0.15561</v>
      </c>
      <c r="J8" s="90">
        <v>0.11905</v>
      </c>
      <c r="K8" s="90">
        <v>1.7270000000000001E-2</v>
      </c>
      <c r="L8" s="90">
        <v>2.266E-2</v>
      </c>
      <c r="M8" s="90">
        <v>1.431E-2</v>
      </c>
      <c r="N8" s="90" t="s">
        <v>482</v>
      </c>
      <c r="O8" s="90" t="s">
        <v>482</v>
      </c>
      <c r="P8" s="90" t="s">
        <v>482</v>
      </c>
      <c r="Q8" s="90">
        <v>0.13938999999999999</v>
      </c>
      <c r="R8" s="90">
        <v>0.32005</v>
      </c>
      <c r="S8" s="90">
        <v>0.14551</v>
      </c>
      <c r="T8" s="90">
        <v>2.0789999999999999E-2</v>
      </c>
      <c r="U8" s="90">
        <v>6.905E-2</v>
      </c>
      <c r="V8" s="90">
        <v>2.2270000000000002E-2</v>
      </c>
      <c r="W8" s="90">
        <v>5.5010000000000003E-2</v>
      </c>
      <c r="X8" s="90">
        <v>0.20135</v>
      </c>
      <c r="Y8" s="90">
        <v>7.9149999999999998E-2</v>
      </c>
      <c r="Z8" s="598"/>
    </row>
    <row r="9" spans="1:26" s="50" customFormat="1" x14ac:dyDescent="0.2">
      <c r="A9" s="713">
        <v>2020</v>
      </c>
      <c r="B9" s="89">
        <v>385428</v>
      </c>
      <c r="C9" s="89">
        <v>9730023</v>
      </c>
      <c r="D9" s="89">
        <v>3663776</v>
      </c>
      <c r="E9" s="730">
        <v>2.9739999999999999E-2</v>
      </c>
      <c r="F9" s="90">
        <v>7.5329999999999994E-2</v>
      </c>
      <c r="G9" s="90">
        <v>2.9899999999999999E-2</v>
      </c>
      <c r="H9" s="90">
        <v>0.13758000000000001</v>
      </c>
      <c r="I9" s="90">
        <v>0.17227999999999999</v>
      </c>
      <c r="J9" s="90">
        <v>0.12470000000000001</v>
      </c>
      <c r="K9" s="90">
        <v>8.7029999999999996E-2</v>
      </c>
      <c r="L9" s="90">
        <v>0.12077</v>
      </c>
      <c r="M9" s="90">
        <v>7.8399999999999997E-2</v>
      </c>
      <c r="N9" s="90" t="s">
        <v>482</v>
      </c>
      <c r="O9" s="90" t="s">
        <v>482</v>
      </c>
      <c r="P9" s="90" t="s">
        <v>482</v>
      </c>
      <c r="Q9" s="90">
        <v>0.14702000000000001</v>
      </c>
      <c r="R9" s="90">
        <v>0.35614000000000001</v>
      </c>
      <c r="S9" s="90">
        <v>0.15082000000000001</v>
      </c>
      <c r="T9" s="90">
        <v>1.8630000000000001E-2</v>
      </c>
      <c r="U9" s="90">
        <v>6.3259999999999997E-2</v>
      </c>
      <c r="V9" s="90">
        <v>1.9709999999999998E-2</v>
      </c>
      <c r="W9" s="90">
        <v>5.1330000000000001E-2</v>
      </c>
      <c r="X9" s="90">
        <v>0.20693</v>
      </c>
      <c r="Y9" s="90">
        <v>7.3690000000000005E-2</v>
      </c>
      <c r="Z9" s="598"/>
    </row>
    <row r="10" spans="1:26" s="50" customFormat="1" x14ac:dyDescent="0.2">
      <c r="A10" s="713">
        <v>2021</v>
      </c>
      <c r="B10" s="89">
        <v>296162</v>
      </c>
      <c r="C10" s="89">
        <v>9191411</v>
      </c>
      <c r="D10" s="89">
        <v>2553670</v>
      </c>
      <c r="E10" s="730">
        <v>3.6310000000000002E-2</v>
      </c>
      <c r="F10" s="90">
        <v>7.1959999999999996E-2</v>
      </c>
      <c r="G10" s="90">
        <v>3.8920000000000003E-2</v>
      </c>
      <c r="H10" s="90">
        <v>0.14485999999999999</v>
      </c>
      <c r="I10" s="90">
        <v>0.18440000000000001</v>
      </c>
      <c r="J10" s="90">
        <v>0.13444</v>
      </c>
      <c r="K10" s="90">
        <v>0.22556000000000001</v>
      </c>
      <c r="L10" s="90">
        <v>0.20588000000000001</v>
      </c>
      <c r="M10" s="90">
        <v>0.21442</v>
      </c>
      <c r="N10" s="90" t="s">
        <v>482</v>
      </c>
      <c r="O10" s="90" t="s">
        <v>482</v>
      </c>
      <c r="P10" s="90" t="s">
        <v>482</v>
      </c>
      <c r="Q10" s="90">
        <v>0.15670000000000001</v>
      </c>
      <c r="R10" s="90">
        <v>0.36442999999999998</v>
      </c>
      <c r="S10" s="90">
        <v>0.16334000000000001</v>
      </c>
      <c r="T10" s="90">
        <v>1.8450000000000001E-2</v>
      </c>
      <c r="U10" s="90">
        <v>5.4519999999999999E-2</v>
      </c>
      <c r="V10" s="90">
        <v>2.0119999999999999E-2</v>
      </c>
      <c r="W10" s="90">
        <v>6.2780000000000002E-2</v>
      </c>
      <c r="X10" s="90">
        <v>0.21018000000000001</v>
      </c>
      <c r="Y10" s="90">
        <v>8.7220000000000006E-2</v>
      </c>
      <c r="Z10" s="598"/>
    </row>
    <row r="11" spans="1:26" s="50" customFormat="1" x14ac:dyDescent="0.2">
      <c r="A11" s="713">
        <v>2022</v>
      </c>
      <c r="B11" s="89" t="s">
        <v>537</v>
      </c>
      <c r="C11" s="89" t="s">
        <v>538</v>
      </c>
      <c r="D11" s="89" t="s">
        <v>539</v>
      </c>
      <c r="E11" s="730">
        <v>3.1719999999999998E-2</v>
      </c>
      <c r="F11" s="90">
        <v>5.9029999999999999E-2</v>
      </c>
      <c r="G11" s="90">
        <v>3.372E-2</v>
      </c>
      <c r="H11" s="90">
        <v>0.13258</v>
      </c>
      <c r="I11" s="90">
        <v>0.15193999999999999</v>
      </c>
      <c r="J11" s="90">
        <v>0.11594</v>
      </c>
      <c r="K11" s="90">
        <v>9.9379999999999996E-2</v>
      </c>
      <c r="L11" s="90">
        <v>0.10031</v>
      </c>
      <c r="M11" s="90">
        <v>8.7029999999999996E-2</v>
      </c>
      <c r="N11" s="90">
        <v>0.60748000000000002</v>
      </c>
      <c r="O11" s="90">
        <v>0.43522</v>
      </c>
      <c r="P11" s="90">
        <v>0.57455999999999996</v>
      </c>
      <c r="Q11" s="90">
        <v>0.15448999999999999</v>
      </c>
      <c r="R11" s="90">
        <v>0.36768000000000001</v>
      </c>
      <c r="S11" s="90">
        <v>0.17546999999999999</v>
      </c>
      <c r="T11" s="90">
        <v>1.8169999999999999E-2</v>
      </c>
      <c r="U11" s="90">
        <v>5.4789999999999998E-2</v>
      </c>
      <c r="V11" s="90">
        <v>2.0279999999999999E-2</v>
      </c>
      <c r="W11" s="90">
        <v>7.0480000000000001E-2</v>
      </c>
      <c r="X11" s="90">
        <v>0.24493999999999999</v>
      </c>
      <c r="Y11" s="90">
        <v>0.11147</v>
      </c>
      <c r="Z11" s="598"/>
    </row>
    <row r="12" spans="1:26" s="50" customFormat="1" x14ac:dyDescent="0.2">
      <c r="A12" s="713">
        <v>2023</v>
      </c>
      <c r="B12" s="89">
        <v>477589</v>
      </c>
      <c r="C12" s="89">
        <v>14512614</v>
      </c>
      <c r="D12" s="89">
        <v>5118720</v>
      </c>
      <c r="E12" s="730">
        <v>3.0609999999999998E-2</v>
      </c>
      <c r="F12" s="90">
        <v>4.9320000000000003E-2</v>
      </c>
      <c r="G12" s="90">
        <v>3.0499999999999999E-2</v>
      </c>
      <c r="H12" s="90">
        <v>0.1358</v>
      </c>
      <c r="I12" s="90">
        <v>0.15373999999999999</v>
      </c>
      <c r="J12" s="90">
        <v>0.11932</v>
      </c>
      <c r="K12" s="90">
        <v>8.4229999999999999E-2</v>
      </c>
      <c r="L12" s="90">
        <v>9.0929999999999997E-2</v>
      </c>
      <c r="M12" s="90">
        <v>6.9440000000000002E-2</v>
      </c>
      <c r="N12" s="90">
        <v>0.59435000000000004</v>
      </c>
      <c r="O12" s="90">
        <v>0.41061999999999999</v>
      </c>
      <c r="P12" s="90">
        <v>0.51768999999999998</v>
      </c>
      <c r="Q12" s="90">
        <v>0.17244999999999999</v>
      </c>
      <c r="R12" s="90">
        <v>0.44035999999999997</v>
      </c>
      <c r="S12" s="90">
        <v>0.21043000000000001</v>
      </c>
      <c r="T12" s="90">
        <v>1.651E-2</v>
      </c>
      <c r="U12" s="90">
        <v>4.8509999999999998E-2</v>
      </c>
      <c r="V12" s="90">
        <v>1.8450000000000001E-2</v>
      </c>
      <c r="W12" s="90">
        <v>8.2909999999999998E-2</v>
      </c>
      <c r="X12" s="90">
        <v>0.28921999999999998</v>
      </c>
      <c r="Y12" s="90">
        <v>0.13711999999999999</v>
      </c>
      <c r="Z12" s="598"/>
    </row>
    <row r="13" spans="1:26" s="50" customFormat="1" x14ac:dyDescent="0.2">
      <c r="A13" s="713">
        <v>2024</v>
      </c>
      <c r="B13" s="89">
        <v>489183</v>
      </c>
      <c r="C13" s="89">
        <v>14692968</v>
      </c>
      <c r="D13" s="89">
        <v>5364982</v>
      </c>
      <c r="E13" s="730">
        <v>3.1620000000000002E-2</v>
      </c>
      <c r="F13" s="90">
        <v>5.1330000000000001E-2</v>
      </c>
      <c r="G13" s="90">
        <v>3.3669999999999999E-2</v>
      </c>
      <c r="H13" s="90">
        <v>0.13113</v>
      </c>
      <c r="I13" s="90">
        <v>0.15584999999999999</v>
      </c>
      <c r="J13" s="90">
        <v>0.11688</v>
      </c>
      <c r="K13" s="90">
        <v>8.1559999999999994E-2</v>
      </c>
      <c r="L13" s="90">
        <v>9.1219999999999996E-2</v>
      </c>
      <c r="M13" s="90">
        <v>6.6989999999999994E-2</v>
      </c>
      <c r="N13" s="90">
        <v>0.61250000000000004</v>
      </c>
      <c r="O13" s="90">
        <v>0.42998999999999998</v>
      </c>
      <c r="P13" s="90">
        <v>0.53795000000000004</v>
      </c>
      <c r="Q13" s="90">
        <v>0.17435</v>
      </c>
      <c r="R13" s="90">
        <v>0.46467000000000003</v>
      </c>
      <c r="S13" s="90">
        <v>0.21235000000000001</v>
      </c>
      <c r="T13" s="90">
        <v>1.8519999999999998E-2</v>
      </c>
      <c r="U13" s="90">
        <v>5.7320000000000003E-2</v>
      </c>
      <c r="V13" s="90">
        <v>2.12E-2</v>
      </c>
      <c r="W13" s="90">
        <v>8.387E-2</v>
      </c>
      <c r="X13" s="90">
        <v>0.29466999999999999</v>
      </c>
      <c r="Y13" s="90">
        <v>0.13481000000000001</v>
      </c>
      <c r="Z13" s="598"/>
    </row>
    <row r="14" spans="1:26" s="50" customFormat="1" x14ac:dyDescent="0.2">
      <c r="A14" s="713" t="s">
        <v>499</v>
      </c>
      <c r="B14" s="89" t="s">
        <v>499</v>
      </c>
      <c r="C14" s="89" t="s">
        <v>499</v>
      </c>
      <c r="D14" s="89" t="s">
        <v>499</v>
      </c>
      <c r="E14" s="730" t="s">
        <v>499</v>
      </c>
      <c r="F14" s="90" t="s">
        <v>499</v>
      </c>
      <c r="G14" s="90" t="s">
        <v>499</v>
      </c>
      <c r="H14" s="90" t="s">
        <v>499</v>
      </c>
      <c r="I14" s="90" t="s">
        <v>499</v>
      </c>
      <c r="J14" s="90" t="s">
        <v>499</v>
      </c>
      <c r="K14" s="90" t="s">
        <v>499</v>
      </c>
      <c r="L14" s="90" t="s">
        <v>499</v>
      </c>
      <c r="M14" s="90" t="s">
        <v>499</v>
      </c>
      <c r="N14" s="90" t="s">
        <v>499</v>
      </c>
      <c r="O14" s="90" t="s">
        <v>499</v>
      </c>
      <c r="P14" s="90" t="s">
        <v>499</v>
      </c>
      <c r="Q14" s="90" t="s">
        <v>499</v>
      </c>
      <c r="R14" s="90" t="s">
        <v>499</v>
      </c>
      <c r="S14" s="90" t="s">
        <v>499</v>
      </c>
      <c r="T14" s="90" t="s">
        <v>499</v>
      </c>
      <c r="U14" s="90" t="s">
        <v>499</v>
      </c>
      <c r="V14" s="90" t="s">
        <v>499</v>
      </c>
      <c r="W14" s="90" t="s">
        <v>499</v>
      </c>
      <c r="X14" s="90" t="s">
        <v>499</v>
      </c>
      <c r="Y14" s="90" t="s">
        <v>499</v>
      </c>
      <c r="Z14" s="598"/>
    </row>
    <row r="15" spans="1:26" s="50" customFormat="1" x14ac:dyDescent="0.2">
      <c r="A15" s="713" t="s">
        <v>499</v>
      </c>
      <c r="B15" s="89" t="s">
        <v>499</v>
      </c>
      <c r="C15" s="89" t="s">
        <v>499</v>
      </c>
      <c r="D15" s="89" t="s">
        <v>499</v>
      </c>
      <c r="E15" s="730" t="s">
        <v>499</v>
      </c>
      <c r="F15" s="90" t="s">
        <v>499</v>
      </c>
      <c r="G15" s="90" t="s">
        <v>499</v>
      </c>
      <c r="H15" s="90" t="s">
        <v>499</v>
      </c>
      <c r="I15" s="90" t="s">
        <v>499</v>
      </c>
      <c r="J15" s="90" t="s">
        <v>499</v>
      </c>
      <c r="K15" s="90" t="s">
        <v>499</v>
      </c>
      <c r="L15" s="90" t="s">
        <v>499</v>
      </c>
      <c r="M15" s="90" t="s">
        <v>499</v>
      </c>
      <c r="N15" s="90" t="s">
        <v>499</v>
      </c>
      <c r="O15" s="90" t="s">
        <v>499</v>
      </c>
      <c r="P15" s="90" t="s">
        <v>499</v>
      </c>
      <c r="Q15" s="90" t="s">
        <v>499</v>
      </c>
      <c r="R15" s="90" t="s">
        <v>499</v>
      </c>
      <c r="S15" s="90" t="s">
        <v>499</v>
      </c>
      <c r="T15" s="90" t="s">
        <v>499</v>
      </c>
      <c r="U15" s="90" t="s">
        <v>499</v>
      </c>
      <c r="V15" s="90" t="s">
        <v>499</v>
      </c>
      <c r="W15" s="90" t="s">
        <v>499</v>
      </c>
      <c r="X15" s="90" t="s">
        <v>499</v>
      </c>
      <c r="Y15" s="90" t="s">
        <v>499</v>
      </c>
      <c r="Z15" s="598"/>
    </row>
    <row r="16" spans="1:26" s="50" customFormat="1" x14ac:dyDescent="0.2">
      <c r="A16" s="713" t="s">
        <v>499</v>
      </c>
      <c r="B16" s="89" t="s">
        <v>499</v>
      </c>
      <c r="C16" s="89" t="s">
        <v>499</v>
      </c>
      <c r="D16" s="89" t="s">
        <v>499</v>
      </c>
      <c r="E16" s="730" t="s">
        <v>499</v>
      </c>
      <c r="F16" s="90" t="s">
        <v>499</v>
      </c>
      <c r="G16" s="90" t="s">
        <v>499</v>
      </c>
      <c r="H16" s="90" t="s">
        <v>499</v>
      </c>
      <c r="I16" s="90" t="s">
        <v>499</v>
      </c>
      <c r="J16" s="90" t="s">
        <v>499</v>
      </c>
      <c r="K16" s="90" t="s">
        <v>499</v>
      </c>
      <c r="L16" s="90" t="s">
        <v>499</v>
      </c>
      <c r="M16" s="90" t="s">
        <v>499</v>
      </c>
      <c r="N16" s="90" t="s">
        <v>499</v>
      </c>
      <c r="O16" s="90" t="s">
        <v>499</v>
      </c>
      <c r="P16" s="90" t="s">
        <v>499</v>
      </c>
      <c r="Q16" s="90" t="s">
        <v>499</v>
      </c>
      <c r="R16" s="90" t="s">
        <v>499</v>
      </c>
      <c r="S16" s="90" t="s">
        <v>499</v>
      </c>
      <c r="T16" s="90" t="s">
        <v>499</v>
      </c>
      <c r="U16" s="90" t="s">
        <v>499</v>
      </c>
      <c r="V16" s="90" t="s">
        <v>499</v>
      </c>
      <c r="W16" s="90" t="s">
        <v>499</v>
      </c>
      <c r="X16" s="90" t="s">
        <v>499</v>
      </c>
      <c r="Y16" s="90" t="s">
        <v>499</v>
      </c>
      <c r="Z16" s="598"/>
    </row>
    <row r="17" spans="1:26" s="50" customFormat="1" x14ac:dyDescent="0.2">
      <c r="A17" s="713" t="s">
        <v>499</v>
      </c>
      <c r="B17" s="89" t="s">
        <v>499</v>
      </c>
      <c r="C17" s="89" t="s">
        <v>499</v>
      </c>
      <c r="D17" s="89" t="s">
        <v>499</v>
      </c>
      <c r="E17" s="730" t="s">
        <v>499</v>
      </c>
      <c r="F17" s="90" t="s">
        <v>499</v>
      </c>
      <c r="G17" s="90" t="s">
        <v>499</v>
      </c>
      <c r="H17" s="90" t="s">
        <v>499</v>
      </c>
      <c r="I17" s="90" t="s">
        <v>499</v>
      </c>
      <c r="J17" s="90" t="s">
        <v>499</v>
      </c>
      <c r="K17" s="90" t="s">
        <v>499</v>
      </c>
      <c r="L17" s="90" t="s">
        <v>499</v>
      </c>
      <c r="M17" s="90" t="s">
        <v>499</v>
      </c>
      <c r="N17" s="90" t="s">
        <v>499</v>
      </c>
      <c r="O17" s="90" t="s">
        <v>499</v>
      </c>
      <c r="P17" s="90" t="s">
        <v>499</v>
      </c>
      <c r="Q17" s="90" t="s">
        <v>499</v>
      </c>
      <c r="R17" s="90" t="s">
        <v>499</v>
      </c>
      <c r="S17" s="90" t="s">
        <v>499</v>
      </c>
      <c r="T17" s="90" t="s">
        <v>499</v>
      </c>
      <c r="U17" s="90" t="s">
        <v>499</v>
      </c>
      <c r="V17" s="90" t="s">
        <v>499</v>
      </c>
      <c r="W17" s="90" t="s">
        <v>499</v>
      </c>
      <c r="X17" s="90" t="s">
        <v>499</v>
      </c>
      <c r="Y17" s="90" t="s">
        <v>499</v>
      </c>
      <c r="Z17" s="598"/>
    </row>
    <row r="18" spans="1:26" s="50" customFormat="1" x14ac:dyDescent="0.2">
      <c r="A18" s="713" t="s">
        <v>499</v>
      </c>
      <c r="B18" s="89" t="s">
        <v>499</v>
      </c>
      <c r="C18" s="89" t="s">
        <v>499</v>
      </c>
      <c r="D18" s="89" t="s">
        <v>499</v>
      </c>
      <c r="E18" s="730" t="s">
        <v>499</v>
      </c>
      <c r="F18" s="90" t="s">
        <v>499</v>
      </c>
      <c r="G18" s="90" t="s">
        <v>499</v>
      </c>
      <c r="H18" s="90" t="s">
        <v>499</v>
      </c>
      <c r="I18" s="90" t="s">
        <v>499</v>
      </c>
      <c r="J18" s="90" t="s">
        <v>499</v>
      </c>
      <c r="K18" s="90" t="s">
        <v>499</v>
      </c>
      <c r="L18" s="90" t="s">
        <v>499</v>
      </c>
      <c r="M18" s="90" t="s">
        <v>499</v>
      </c>
      <c r="N18" s="90" t="s">
        <v>499</v>
      </c>
      <c r="O18" s="90" t="s">
        <v>499</v>
      </c>
      <c r="P18" s="90" t="s">
        <v>499</v>
      </c>
      <c r="Q18" s="90" t="s">
        <v>499</v>
      </c>
      <c r="R18" s="90" t="s">
        <v>499</v>
      </c>
      <c r="S18" s="90" t="s">
        <v>499</v>
      </c>
      <c r="T18" s="90" t="s">
        <v>499</v>
      </c>
      <c r="U18" s="90" t="s">
        <v>499</v>
      </c>
      <c r="V18" s="90" t="s">
        <v>499</v>
      </c>
      <c r="W18" s="90" t="s">
        <v>499</v>
      </c>
      <c r="X18" s="90" t="s">
        <v>499</v>
      </c>
      <c r="Y18" s="90" t="s">
        <v>499</v>
      </c>
      <c r="Z18" s="598"/>
    </row>
    <row r="19" spans="1:26" s="50" customFormat="1" x14ac:dyDescent="0.2">
      <c r="A19" s="713" t="s">
        <v>499</v>
      </c>
      <c r="B19" s="89" t="s">
        <v>499</v>
      </c>
      <c r="C19" s="89" t="s">
        <v>499</v>
      </c>
      <c r="D19" s="89" t="s">
        <v>499</v>
      </c>
      <c r="E19" s="730" t="s">
        <v>499</v>
      </c>
      <c r="F19" s="90" t="s">
        <v>499</v>
      </c>
      <c r="G19" s="90" t="s">
        <v>499</v>
      </c>
      <c r="H19" s="90" t="s">
        <v>499</v>
      </c>
      <c r="I19" s="90" t="s">
        <v>499</v>
      </c>
      <c r="J19" s="90" t="s">
        <v>499</v>
      </c>
      <c r="K19" s="90" t="s">
        <v>499</v>
      </c>
      <c r="L19" s="90" t="s">
        <v>499</v>
      </c>
      <c r="M19" s="90" t="s">
        <v>499</v>
      </c>
      <c r="N19" s="90" t="s">
        <v>499</v>
      </c>
      <c r="O19" s="90" t="s">
        <v>499</v>
      </c>
      <c r="P19" s="90" t="s">
        <v>499</v>
      </c>
      <c r="Q19" s="90" t="s">
        <v>499</v>
      </c>
      <c r="R19" s="90" t="s">
        <v>499</v>
      </c>
      <c r="S19" s="90" t="s">
        <v>499</v>
      </c>
      <c r="T19" s="90" t="s">
        <v>499</v>
      </c>
      <c r="U19" s="90" t="s">
        <v>499</v>
      </c>
      <c r="V19" s="90" t="s">
        <v>499</v>
      </c>
      <c r="W19" s="90" t="s">
        <v>499</v>
      </c>
      <c r="X19" s="90" t="s">
        <v>499</v>
      </c>
      <c r="Y19" s="90" t="s">
        <v>499</v>
      </c>
      <c r="Z19" s="598"/>
    </row>
    <row r="20" spans="1:26" s="50" customFormat="1" x14ac:dyDescent="0.2">
      <c r="A20" s="713" t="s">
        <v>499</v>
      </c>
      <c r="B20" s="89" t="s">
        <v>499</v>
      </c>
      <c r="C20" s="89" t="s">
        <v>499</v>
      </c>
      <c r="D20" s="89" t="s">
        <v>499</v>
      </c>
      <c r="E20" s="730" t="s">
        <v>499</v>
      </c>
      <c r="F20" s="90" t="s">
        <v>499</v>
      </c>
      <c r="G20" s="90" t="s">
        <v>499</v>
      </c>
      <c r="H20" s="90" t="s">
        <v>499</v>
      </c>
      <c r="I20" s="90" t="s">
        <v>499</v>
      </c>
      <c r="J20" s="90" t="s">
        <v>499</v>
      </c>
      <c r="K20" s="90" t="s">
        <v>499</v>
      </c>
      <c r="L20" s="90" t="s">
        <v>499</v>
      </c>
      <c r="M20" s="90" t="s">
        <v>499</v>
      </c>
      <c r="N20" s="90" t="s">
        <v>499</v>
      </c>
      <c r="O20" s="90" t="s">
        <v>499</v>
      </c>
      <c r="P20" s="90" t="s">
        <v>499</v>
      </c>
      <c r="Q20" s="90" t="s">
        <v>499</v>
      </c>
      <c r="R20" s="90" t="s">
        <v>499</v>
      </c>
      <c r="S20" s="90" t="s">
        <v>499</v>
      </c>
      <c r="T20" s="90" t="s">
        <v>499</v>
      </c>
      <c r="U20" s="90" t="s">
        <v>499</v>
      </c>
      <c r="V20" s="90" t="s">
        <v>499</v>
      </c>
      <c r="W20" s="90" t="s">
        <v>499</v>
      </c>
      <c r="X20" s="90" t="s">
        <v>499</v>
      </c>
      <c r="Y20" s="90" t="s">
        <v>499</v>
      </c>
      <c r="Z20" s="598"/>
    </row>
    <row r="21" spans="1:26" s="50" customFormat="1" x14ac:dyDescent="0.2">
      <c r="A21" s="713" t="s">
        <v>499</v>
      </c>
      <c r="B21" s="89" t="s">
        <v>499</v>
      </c>
      <c r="C21" s="89" t="s">
        <v>499</v>
      </c>
      <c r="D21" s="89" t="s">
        <v>499</v>
      </c>
      <c r="E21" s="730" t="s">
        <v>499</v>
      </c>
      <c r="F21" s="90" t="s">
        <v>499</v>
      </c>
      <c r="G21" s="90" t="s">
        <v>499</v>
      </c>
      <c r="H21" s="90" t="s">
        <v>499</v>
      </c>
      <c r="I21" s="90" t="s">
        <v>499</v>
      </c>
      <c r="J21" s="90" t="s">
        <v>499</v>
      </c>
      <c r="K21" s="90" t="s">
        <v>499</v>
      </c>
      <c r="L21" s="90" t="s">
        <v>499</v>
      </c>
      <c r="M21" s="90" t="s">
        <v>499</v>
      </c>
      <c r="N21" s="90" t="s">
        <v>499</v>
      </c>
      <c r="O21" s="90" t="s">
        <v>499</v>
      </c>
      <c r="P21" s="90" t="s">
        <v>499</v>
      </c>
      <c r="Q21" s="90" t="s">
        <v>499</v>
      </c>
      <c r="R21" s="90" t="s">
        <v>499</v>
      </c>
      <c r="S21" s="90" t="s">
        <v>499</v>
      </c>
      <c r="T21" s="90" t="s">
        <v>499</v>
      </c>
      <c r="U21" s="90" t="s">
        <v>499</v>
      </c>
      <c r="V21" s="90" t="s">
        <v>499</v>
      </c>
      <c r="W21" s="90" t="s">
        <v>499</v>
      </c>
      <c r="X21" s="90" t="s">
        <v>499</v>
      </c>
      <c r="Y21" s="90" t="s">
        <v>499</v>
      </c>
      <c r="Z21" s="598"/>
    </row>
    <row r="22" spans="1:26" s="50" customFormat="1" x14ac:dyDescent="0.2">
      <c r="A22" s="713" t="s">
        <v>499</v>
      </c>
      <c r="B22" s="89" t="s">
        <v>499</v>
      </c>
      <c r="C22" s="89" t="s">
        <v>499</v>
      </c>
      <c r="D22" s="89" t="s">
        <v>499</v>
      </c>
      <c r="E22" s="730" t="s">
        <v>499</v>
      </c>
      <c r="F22" s="90" t="s">
        <v>499</v>
      </c>
      <c r="G22" s="90" t="s">
        <v>499</v>
      </c>
      <c r="H22" s="90" t="s">
        <v>499</v>
      </c>
      <c r="I22" s="90" t="s">
        <v>499</v>
      </c>
      <c r="J22" s="90" t="s">
        <v>499</v>
      </c>
      <c r="K22" s="90" t="s">
        <v>499</v>
      </c>
      <c r="L22" s="90" t="s">
        <v>499</v>
      </c>
      <c r="M22" s="90" t="s">
        <v>499</v>
      </c>
      <c r="N22" s="90" t="s">
        <v>499</v>
      </c>
      <c r="O22" s="90" t="s">
        <v>499</v>
      </c>
      <c r="P22" s="90" t="s">
        <v>499</v>
      </c>
      <c r="Q22" s="90" t="s">
        <v>499</v>
      </c>
      <c r="R22" s="90" t="s">
        <v>499</v>
      </c>
      <c r="S22" s="90" t="s">
        <v>499</v>
      </c>
      <c r="T22" s="90" t="s">
        <v>499</v>
      </c>
      <c r="U22" s="90" t="s">
        <v>499</v>
      </c>
      <c r="V22" s="90" t="s">
        <v>499</v>
      </c>
      <c r="W22" s="90" t="s">
        <v>499</v>
      </c>
      <c r="X22" s="90" t="s">
        <v>499</v>
      </c>
      <c r="Y22" s="90" t="s">
        <v>499</v>
      </c>
      <c r="Z22" s="598"/>
    </row>
    <row r="23" spans="1:26" s="50" customFormat="1" x14ac:dyDescent="0.2">
      <c r="A23" s="713" t="s">
        <v>499</v>
      </c>
      <c r="B23" s="89" t="s">
        <v>499</v>
      </c>
      <c r="C23" s="89" t="s">
        <v>499</v>
      </c>
      <c r="D23" s="89" t="s">
        <v>499</v>
      </c>
      <c r="E23" s="730" t="s">
        <v>499</v>
      </c>
      <c r="F23" s="90" t="s">
        <v>499</v>
      </c>
      <c r="G23" s="90" t="s">
        <v>499</v>
      </c>
      <c r="H23" s="90" t="s">
        <v>499</v>
      </c>
      <c r="I23" s="90" t="s">
        <v>499</v>
      </c>
      <c r="J23" s="90" t="s">
        <v>499</v>
      </c>
      <c r="K23" s="90" t="s">
        <v>499</v>
      </c>
      <c r="L23" s="90" t="s">
        <v>499</v>
      </c>
      <c r="M23" s="90" t="s">
        <v>499</v>
      </c>
      <c r="N23" s="90" t="s">
        <v>499</v>
      </c>
      <c r="O23" s="90" t="s">
        <v>499</v>
      </c>
      <c r="P23" s="90" t="s">
        <v>499</v>
      </c>
      <c r="Q23" s="90" t="s">
        <v>499</v>
      </c>
      <c r="R23" s="90" t="s">
        <v>499</v>
      </c>
      <c r="S23" s="90" t="s">
        <v>499</v>
      </c>
      <c r="T23" s="90" t="s">
        <v>499</v>
      </c>
      <c r="U23" s="90" t="s">
        <v>499</v>
      </c>
      <c r="V23" s="90" t="s">
        <v>499</v>
      </c>
      <c r="W23" s="90" t="s">
        <v>499</v>
      </c>
      <c r="X23" s="90" t="s">
        <v>499</v>
      </c>
      <c r="Y23" s="90" t="s">
        <v>499</v>
      </c>
      <c r="Z23" s="598"/>
    </row>
    <row r="24" spans="1:26" s="50" customFormat="1" x14ac:dyDescent="0.2">
      <c r="A24" s="713" t="s">
        <v>499</v>
      </c>
      <c r="B24" s="89" t="s">
        <v>499</v>
      </c>
      <c r="C24" s="89" t="s">
        <v>499</v>
      </c>
      <c r="D24" s="89" t="s">
        <v>499</v>
      </c>
      <c r="E24" s="730" t="s">
        <v>499</v>
      </c>
      <c r="F24" s="90" t="s">
        <v>499</v>
      </c>
      <c r="G24" s="90" t="s">
        <v>499</v>
      </c>
      <c r="H24" s="90" t="s">
        <v>499</v>
      </c>
      <c r="I24" s="90" t="s">
        <v>499</v>
      </c>
      <c r="J24" s="90" t="s">
        <v>499</v>
      </c>
      <c r="K24" s="90" t="s">
        <v>499</v>
      </c>
      <c r="L24" s="90" t="s">
        <v>499</v>
      </c>
      <c r="M24" s="90" t="s">
        <v>499</v>
      </c>
      <c r="N24" s="90" t="s">
        <v>499</v>
      </c>
      <c r="O24" s="90" t="s">
        <v>499</v>
      </c>
      <c r="P24" s="90" t="s">
        <v>499</v>
      </c>
      <c r="Q24" s="90" t="s">
        <v>499</v>
      </c>
      <c r="R24" s="90" t="s">
        <v>499</v>
      </c>
      <c r="S24" s="90" t="s">
        <v>499</v>
      </c>
      <c r="T24" s="90" t="s">
        <v>499</v>
      </c>
      <c r="U24" s="90" t="s">
        <v>499</v>
      </c>
      <c r="V24" s="90" t="s">
        <v>499</v>
      </c>
      <c r="W24" s="90" t="s">
        <v>499</v>
      </c>
      <c r="X24" s="90" t="s">
        <v>499</v>
      </c>
      <c r="Y24" s="90" t="s">
        <v>499</v>
      </c>
      <c r="Z24" s="598"/>
    </row>
    <row r="25" spans="1:26" s="50" customFormat="1" x14ac:dyDescent="0.2">
      <c r="A25" s="713" t="s">
        <v>499</v>
      </c>
      <c r="B25" s="89" t="s">
        <v>499</v>
      </c>
      <c r="C25" s="89" t="s">
        <v>499</v>
      </c>
      <c r="D25" s="89" t="s">
        <v>499</v>
      </c>
      <c r="E25" s="730" t="s">
        <v>499</v>
      </c>
      <c r="F25" s="90" t="s">
        <v>499</v>
      </c>
      <c r="G25" s="90" t="s">
        <v>499</v>
      </c>
      <c r="H25" s="90" t="s">
        <v>499</v>
      </c>
      <c r="I25" s="90" t="s">
        <v>499</v>
      </c>
      <c r="J25" s="90" t="s">
        <v>499</v>
      </c>
      <c r="K25" s="90" t="s">
        <v>499</v>
      </c>
      <c r="L25" s="90" t="s">
        <v>499</v>
      </c>
      <c r="M25" s="90" t="s">
        <v>499</v>
      </c>
      <c r="N25" s="90" t="s">
        <v>499</v>
      </c>
      <c r="O25" s="90" t="s">
        <v>499</v>
      </c>
      <c r="P25" s="90" t="s">
        <v>499</v>
      </c>
      <c r="Q25" s="90" t="s">
        <v>499</v>
      </c>
      <c r="R25" s="90" t="s">
        <v>499</v>
      </c>
      <c r="S25" s="90" t="s">
        <v>499</v>
      </c>
      <c r="T25" s="90" t="s">
        <v>499</v>
      </c>
      <c r="U25" s="90" t="s">
        <v>499</v>
      </c>
      <c r="V25" s="90" t="s">
        <v>499</v>
      </c>
      <c r="W25" s="90" t="s">
        <v>499</v>
      </c>
      <c r="X25" s="90" t="s">
        <v>499</v>
      </c>
      <c r="Y25" s="90" t="s">
        <v>499</v>
      </c>
      <c r="Z25" s="598"/>
    </row>
    <row r="26" spans="1:26" s="50" customFormat="1" x14ac:dyDescent="0.2">
      <c r="A26" s="713" t="s">
        <v>499</v>
      </c>
      <c r="B26" s="89" t="s">
        <v>499</v>
      </c>
      <c r="C26" s="89" t="s">
        <v>499</v>
      </c>
      <c r="D26" s="89" t="s">
        <v>499</v>
      </c>
      <c r="E26" s="730" t="s">
        <v>499</v>
      </c>
      <c r="F26" s="90" t="s">
        <v>499</v>
      </c>
      <c r="G26" s="90" t="s">
        <v>499</v>
      </c>
      <c r="H26" s="90" t="s">
        <v>499</v>
      </c>
      <c r="I26" s="90" t="s">
        <v>499</v>
      </c>
      <c r="J26" s="90" t="s">
        <v>499</v>
      </c>
      <c r="K26" s="90" t="s">
        <v>499</v>
      </c>
      <c r="L26" s="90" t="s">
        <v>499</v>
      </c>
      <c r="M26" s="90" t="s">
        <v>499</v>
      </c>
      <c r="N26" s="90" t="s">
        <v>499</v>
      </c>
      <c r="O26" s="90" t="s">
        <v>499</v>
      </c>
      <c r="P26" s="90" t="s">
        <v>499</v>
      </c>
      <c r="Q26" s="90" t="s">
        <v>499</v>
      </c>
      <c r="R26" s="90" t="s">
        <v>499</v>
      </c>
      <c r="S26" s="90" t="s">
        <v>499</v>
      </c>
      <c r="T26" s="90" t="s">
        <v>499</v>
      </c>
      <c r="U26" s="90" t="s">
        <v>499</v>
      </c>
      <c r="V26" s="90" t="s">
        <v>499</v>
      </c>
      <c r="W26" s="90" t="s">
        <v>499</v>
      </c>
      <c r="X26" s="90" t="s">
        <v>499</v>
      </c>
      <c r="Y26" s="90" t="s">
        <v>499</v>
      </c>
      <c r="Z26" s="598"/>
    </row>
    <row r="27" spans="1:26" s="50" customFormat="1" x14ac:dyDescent="0.2">
      <c r="A27" s="713" t="s">
        <v>499</v>
      </c>
      <c r="B27" s="89" t="s">
        <v>499</v>
      </c>
      <c r="C27" s="89" t="s">
        <v>499</v>
      </c>
      <c r="D27" s="89" t="s">
        <v>499</v>
      </c>
      <c r="E27" s="730" t="s">
        <v>499</v>
      </c>
      <c r="F27" s="90" t="s">
        <v>499</v>
      </c>
      <c r="G27" s="90" t="s">
        <v>499</v>
      </c>
      <c r="H27" s="90" t="s">
        <v>499</v>
      </c>
      <c r="I27" s="90" t="s">
        <v>499</v>
      </c>
      <c r="J27" s="90" t="s">
        <v>499</v>
      </c>
      <c r="K27" s="90" t="s">
        <v>499</v>
      </c>
      <c r="L27" s="90" t="s">
        <v>499</v>
      </c>
      <c r="M27" s="90" t="s">
        <v>499</v>
      </c>
      <c r="N27" s="90" t="s">
        <v>499</v>
      </c>
      <c r="O27" s="90" t="s">
        <v>499</v>
      </c>
      <c r="P27" s="90" t="s">
        <v>499</v>
      </c>
      <c r="Q27" s="90" t="s">
        <v>499</v>
      </c>
      <c r="R27" s="90" t="s">
        <v>499</v>
      </c>
      <c r="S27" s="90" t="s">
        <v>499</v>
      </c>
      <c r="T27" s="90" t="s">
        <v>499</v>
      </c>
      <c r="U27" s="90" t="s">
        <v>499</v>
      </c>
      <c r="V27" s="90" t="s">
        <v>499</v>
      </c>
      <c r="W27" s="90" t="s">
        <v>499</v>
      </c>
      <c r="X27" s="90" t="s">
        <v>499</v>
      </c>
      <c r="Y27" s="90" t="s">
        <v>499</v>
      </c>
      <c r="Z27" s="598"/>
    </row>
    <row r="28" spans="1:26" s="50" customFormat="1" x14ac:dyDescent="0.2">
      <c r="A28" s="713" t="s">
        <v>499</v>
      </c>
      <c r="B28" s="731" t="s">
        <v>499</v>
      </c>
      <c r="C28" s="731" t="s">
        <v>499</v>
      </c>
      <c r="D28" s="731" t="s">
        <v>499</v>
      </c>
      <c r="E28" s="731" t="s">
        <v>499</v>
      </c>
      <c r="F28" s="731" t="s">
        <v>499</v>
      </c>
      <c r="G28" s="731" t="s">
        <v>499</v>
      </c>
      <c r="H28" s="731" t="s">
        <v>499</v>
      </c>
      <c r="I28" s="731" t="s">
        <v>499</v>
      </c>
      <c r="J28" s="731" t="s">
        <v>499</v>
      </c>
      <c r="K28" s="731" t="s">
        <v>499</v>
      </c>
      <c r="L28" s="731" t="s">
        <v>499</v>
      </c>
      <c r="M28" s="731" t="s">
        <v>499</v>
      </c>
      <c r="N28" s="731" t="s">
        <v>499</v>
      </c>
      <c r="O28" s="731" t="s">
        <v>499</v>
      </c>
      <c r="P28" s="731" t="s">
        <v>499</v>
      </c>
      <c r="Q28" s="90" t="s">
        <v>499</v>
      </c>
      <c r="R28" s="90" t="s">
        <v>499</v>
      </c>
      <c r="S28" s="90" t="s">
        <v>499</v>
      </c>
      <c r="T28" s="90" t="s">
        <v>499</v>
      </c>
      <c r="U28" s="90" t="s">
        <v>499</v>
      </c>
      <c r="V28" s="90" t="s">
        <v>499</v>
      </c>
      <c r="W28" s="90" t="s">
        <v>499</v>
      </c>
      <c r="X28" s="90" t="s">
        <v>499</v>
      </c>
      <c r="Y28" s="90" t="s">
        <v>499</v>
      </c>
      <c r="Z28" s="598"/>
    </row>
    <row r="29" spans="1:26" s="652" customFormat="1" x14ac:dyDescent="0.2">
      <c r="A29" s="743" t="str">
        <f>'Tabelle 33'!A29</f>
        <v>Anmerkungen. Datengrundlage: Volkshochschul-Statistik 2024; Basis: 821</v>
      </c>
      <c r="B29" s="717"/>
      <c r="C29" s="717"/>
      <c r="D29" s="717"/>
      <c r="E29" s="732"/>
      <c r="F29" s="724"/>
      <c r="G29" s="724"/>
      <c r="H29" s="724"/>
      <c r="I29" s="724"/>
      <c r="J29" s="724"/>
      <c r="K29" s="724"/>
      <c r="L29" s="724"/>
      <c r="M29" s="724"/>
      <c r="N29" s="724"/>
      <c r="O29" s="724"/>
      <c r="P29" s="724"/>
      <c r="Q29" s="724"/>
      <c r="R29" s="724"/>
      <c r="S29" s="724"/>
      <c r="T29" s="724"/>
      <c r="U29" s="724"/>
      <c r="V29" s="724"/>
      <c r="W29" s="724"/>
      <c r="X29" s="724"/>
      <c r="Y29" s="724"/>
    </row>
    <row r="30" spans="1:26" s="598" customFormat="1" x14ac:dyDescent="0.2">
      <c r="A30" s="526" t="s">
        <v>457</v>
      </c>
      <c r="B30" s="733"/>
      <c r="C30" s="733"/>
      <c r="D30" s="733"/>
      <c r="E30" s="733"/>
      <c r="F30" s="733"/>
      <c r="G30" s="733"/>
      <c r="H30" s="733"/>
      <c r="I30" s="733"/>
      <c r="J30" s="733"/>
      <c r="K30" s="733"/>
      <c r="L30" s="733"/>
      <c r="M30" s="733"/>
      <c r="N30" s="724"/>
      <c r="O30" s="724"/>
      <c r="P30" s="724"/>
      <c r="Q30" s="724"/>
      <c r="R30" s="724"/>
      <c r="S30" s="724"/>
      <c r="T30" s="724"/>
      <c r="U30" s="724"/>
      <c r="V30" s="724"/>
      <c r="W30" s="724"/>
      <c r="X30" s="724"/>
      <c r="Y30" s="724"/>
    </row>
    <row r="31" spans="1:26" s="598" customFormat="1" x14ac:dyDescent="0.2">
      <c r="A31" s="667" t="s">
        <v>458</v>
      </c>
      <c r="B31" s="668"/>
      <c r="C31" s="668"/>
      <c r="D31" s="668"/>
      <c r="E31" s="668"/>
      <c r="F31" s="668"/>
      <c r="G31" s="668"/>
      <c r="H31" s="668"/>
      <c r="I31" s="668"/>
      <c r="J31" s="668"/>
      <c r="K31" s="668"/>
      <c r="L31" s="668"/>
      <c r="M31" s="668"/>
      <c r="N31" s="724"/>
      <c r="O31" s="724"/>
      <c r="P31" s="724"/>
      <c r="Q31" s="724"/>
      <c r="R31" s="724"/>
      <c r="S31" s="724"/>
      <c r="T31" s="724"/>
      <c r="U31" s="724"/>
      <c r="V31" s="724"/>
      <c r="W31" s="724"/>
      <c r="X31" s="724"/>
      <c r="Y31" s="724"/>
    </row>
    <row r="32" spans="1:26" s="598" customFormat="1" x14ac:dyDescent="0.2">
      <c r="A32" s="725"/>
      <c r="B32" s="734"/>
      <c r="C32" s="734"/>
      <c r="D32" s="734"/>
      <c r="E32" s="734"/>
      <c r="F32" s="734"/>
      <c r="G32" s="734"/>
      <c r="H32" s="734"/>
      <c r="I32" s="734"/>
      <c r="J32" s="734"/>
      <c r="K32" s="734"/>
      <c r="L32" s="734"/>
      <c r="M32" s="734"/>
      <c r="N32" s="734"/>
      <c r="O32" s="734"/>
      <c r="P32" s="734"/>
      <c r="Q32" s="724"/>
      <c r="R32" s="724"/>
      <c r="S32" s="724"/>
      <c r="T32" s="724"/>
      <c r="U32" s="724"/>
      <c r="V32" s="724"/>
      <c r="W32" s="724"/>
      <c r="X32" s="724"/>
      <c r="Y32" s="724"/>
    </row>
    <row r="33" spans="1:26" s="598" customFormat="1" x14ac:dyDescent="0.2">
      <c r="A33" s="534" t="str">
        <f>'Tabelle 33'!$A$31</f>
        <v>Datengrundlage: Deutsches Institut für Erwachsenenbildung DIE (2025). „Basisdaten Volkshochschul-Statistik (seit 2018)“</v>
      </c>
      <c r="B33" s="717"/>
      <c r="C33" s="717"/>
      <c r="D33" s="717"/>
      <c r="E33" s="732"/>
      <c r="F33" s="724"/>
      <c r="G33" s="724"/>
      <c r="H33" s="724"/>
      <c r="I33" s="724"/>
      <c r="J33" s="724"/>
      <c r="K33" s="724"/>
      <c r="L33" s="724"/>
      <c r="M33" s="724"/>
      <c r="N33" s="724"/>
      <c r="O33" s="724"/>
      <c r="P33" s="724"/>
    </row>
    <row r="34" spans="1:26" s="598" customFormat="1" x14ac:dyDescent="0.2">
      <c r="A34" s="534" t="str">
        <f>'Tabelle 33'!$A$32</f>
        <v xml:space="preserve">(ZA6276; Version 2.0.0) [Data set]. GESIS, Köln. </v>
      </c>
      <c r="B34" s="734"/>
      <c r="C34" s="734"/>
      <c r="D34" s="734"/>
      <c r="E34" s="762" t="s">
        <v>473</v>
      </c>
      <c r="F34" s="762"/>
      <c r="G34" s="762"/>
      <c r="H34" s="734"/>
      <c r="I34" s="734"/>
      <c r="J34" s="734"/>
      <c r="K34" s="734"/>
      <c r="L34" s="734"/>
      <c r="M34" s="734"/>
      <c r="N34" s="734"/>
      <c r="O34" s="734"/>
      <c r="P34" s="734"/>
    </row>
    <row r="35" spans="1:26" s="598" customFormat="1" x14ac:dyDescent="0.2">
      <c r="A35" s="536"/>
      <c r="B35" s="717"/>
      <c r="C35" s="717"/>
      <c r="D35" s="717"/>
      <c r="E35" s="732"/>
      <c r="F35" s="724"/>
      <c r="G35" s="724"/>
      <c r="H35" s="724"/>
      <c r="I35" s="724"/>
      <c r="J35" s="724"/>
      <c r="K35" s="724"/>
      <c r="L35" s="724"/>
      <c r="M35" s="724"/>
      <c r="N35" s="724"/>
      <c r="O35" s="724"/>
      <c r="P35" s="724"/>
    </row>
    <row r="36" spans="1:26" s="598" customFormat="1" x14ac:dyDescent="0.2">
      <c r="A36" s="666" t="str">
        <f>'Tabelle 33'!$A$34</f>
        <v>Die Tabellen stehen unter der Lizenz CC BY-SA DEED 4.0.</v>
      </c>
      <c r="B36" s="734"/>
      <c r="C36" s="734"/>
      <c r="D36" s="734"/>
      <c r="E36" s="734"/>
      <c r="F36" s="734"/>
      <c r="G36" s="734"/>
      <c r="H36" s="734"/>
      <c r="I36" s="734"/>
      <c r="J36" s="734"/>
      <c r="K36" s="734"/>
      <c r="L36" s="734"/>
      <c r="M36" s="734"/>
      <c r="N36" s="734"/>
      <c r="O36" s="734"/>
      <c r="P36" s="734"/>
    </row>
    <row r="37" spans="1:26" s="50" customFormat="1" x14ac:dyDescent="0.2">
      <c r="A37" s="713" t="s">
        <v>499</v>
      </c>
      <c r="B37" s="89"/>
      <c r="C37" s="89"/>
      <c r="D37" s="89"/>
      <c r="E37" s="89"/>
      <c r="F37" s="90"/>
      <c r="G37" s="90"/>
      <c r="H37" s="90"/>
      <c r="I37" s="90"/>
      <c r="J37" s="90"/>
      <c r="K37" s="90"/>
      <c r="L37" s="90"/>
      <c r="M37" s="90"/>
      <c r="N37" s="90"/>
      <c r="O37" s="90"/>
      <c r="P37" s="90"/>
      <c r="Z37" s="598"/>
    </row>
    <row r="38" spans="1:26" s="50" customFormat="1" x14ac:dyDescent="0.2">
      <c r="A38" s="713" t="s">
        <v>499</v>
      </c>
      <c r="B38" s="735"/>
      <c r="C38" s="735"/>
      <c r="D38" s="735"/>
      <c r="E38" s="735"/>
      <c r="F38" s="735"/>
      <c r="G38" s="735"/>
      <c r="H38" s="735"/>
      <c r="I38" s="735"/>
      <c r="J38" s="735"/>
      <c r="K38" s="735"/>
      <c r="L38" s="735"/>
      <c r="M38" s="735"/>
      <c r="N38" s="735"/>
      <c r="O38" s="735"/>
      <c r="P38" s="735"/>
      <c r="Z38" s="598"/>
    </row>
    <row r="39" spans="1:26" s="50" customFormat="1" x14ac:dyDescent="0.2">
      <c r="A39" s="713" t="s">
        <v>499</v>
      </c>
      <c r="B39" s="89"/>
      <c r="C39" s="89"/>
      <c r="D39" s="89"/>
      <c r="E39" s="730"/>
      <c r="F39" s="90"/>
      <c r="G39" s="90"/>
      <c r="H39" s="90"/>
      <c r="I39" s="90"/>
      <c r="J39" s="90"/>
      <c r="K39" s="90"/>
      <c r="L39" s="90"/>
      <c r="M39" s="90"/>
      <c r="N39" s="90"/>
      <c r="O39" s="90"/>
      <c r="P39" s="90"/>
      <c r="Z39" s="598"/>
    </row>
    <row r="40" spans="1:26" s="50" customFormat="1" x14ac:dyDescent="0.2">
      <c r="A40" s="713" t="s">
        <v>499</v>
      </c>
      <c r="B40" s="386"/>
      <c r="C40" s="386"/>
      <c r="D40" s="386"/>
      <c r="E40" s="386"/>
      <c r="F40" s="386"/>
      <c r="G40" s="386"/>
      <c r="H40" s="386"/>
      <c r="I40" s="386"/>
      <c r="J40" s="386"/>
      <c r="K40" s="386"/>
      <c r="L40" s="386"/>
      <c r="M40" s="386"/>
      <c r="N40" s="386"/>
      <c r="O40" s="386"/>
      <c r="P40" s="386"/>
      <c r="Q40" s="386"/>
      <c r="Z40" s="598"/>
    </row>
    <row r="41" spans="1:26" s="50" customFormat="1" x14ac:dyDescent="0.2">
      <c r="A41" s="713" t="s">
        <v>499</v>
      </c>
      <c r="B41" s="386"/>
      <c r="C41" s="386"/>
      <c r="D41" s="386"/>
      <c r="E41" s="386"/>
      <c r="F41" s="386"/>
      <c r="G41" s="386"/>
      <c r="H41" s="386"/>
      <c r="I41" s="386"/>
      <c r="J41" s="386"/>
      <c r="K41" s="386"/>
      <c r="L41" s="386"/>
      <c r="M41" s="386"/>
      <c r="N41" s="386"/>
      <c r="O41" s="386"/>
      <c r="P41" s="386"/>
      <c r="Q41" s="386"/>
      <c r="Z41" s="598"/>
    </row>
    <row r="42" spans="1:26" s="50" customFormat="1" x14ac:dyDescent="0.2">
      <c r="A42" s="713" t="s">
        <v>499</v>
      </c>
      <c r="B42" s="386"/>
      <c r="C42" s="386"/>
      <c r="D42" s="386"/>
      <c r="E42" s="386"/>
      <c r="F42" s="386"/>
      <c r="G42" s="386"/>
      <c r="H42" s="386"/>
      <c r="I42" s="386"/>
      <c r="J42" s="386"/>
      <c r="K42" s="386"/>
      <c r="L42" s="386"/>
      <c r="M42" s="386"/>
      <c r="N42" s="386"/>
      <c r="O42" s="386"/>
      <c r="P42" s="386"/>
      <c r="Q42" s="386"/>
      <c r="Z42" s="598"/>
    </row>
    <row r="43" spans="1:26" x14ac:dyDescent="0.2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</row>
    <row r="44" spans="1:26" x14ac:dyDescent="0.2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</row>
    <row r="45" spans="1:26" x14ac:dyDescent="0.2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</row>
    <row r="46" spans="1:26" x14ac:dyDescent="0.2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</row>
    <row r="47" spans="1:26" x14ac:dyDescent="0.2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</row>
    <row r="48" spans="1:26" x14ac:dyDescent="0.2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</row>
    <row r="49" spans="1:17" x14ac:dyDescent="0.2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</row>
    <row r="50" spans="1:17" x14ac:dyDescent="0.2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</row>
    <row r="51" spans="1:17" x14ac:dyDescent="0.2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</row>
    <row r="52" spans="1:17" x14ac:dyDescent="0.2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</row>
    <row r="53" spans="1:17" x14ac:dyDescent="0.2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</row>
    <row r="54" spans="1:17" x14ac:dyDescent="0.2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</row>
    <row r="55" spans="1:17" x14ac:dyDescent="0.2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</row>
    <row r="56" spans="1:17" x14ac:dyDescent="0.2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</row>
    <row r="57" spans="1:17" x14ac:dyDescent="0.2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</row>
    <row r="58" spans="1:17" x14ac:dyDescent="0.2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</row>
    <row r="59" spans="1:17" x14ac:dyDescent="0.2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</row>
    <row r="60" spans="1:17" x14ac:dyDescent="0.2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</row>
    <row r="61" spans="1:17" x14ac:dyDescent="0.2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</row>
    <row r="62" spans="1:17" x14ac:dyDescent="0.2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</row>
    <row r="63" spans="1:17" x14ac:dyDescent="0.2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</row>
    <row r="64" spans="1:17" x14ac:dyDescent="0.2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</row>
    <row r="65" spans="1:17" x14ac:dyDescent="0.2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</row>
    <row r="66" spans="1:17" x14ac:dyDescent="0.2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</row>
    <row r="67" spans="1:17" x14ac:dyDescent="0.2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</row>
    <row r="68" spans="1:17" x14ac:dyDescent="0.2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</row>
    <row r="69" spans="1:17" x14ac:dyDescent="0.2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</row>
    <row r="70" spans="1:17" x14ac:dyDescent="0.2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</row>
    <row r="71" spans="1:17" x14ac:dyDescent="0.2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</row>
    <row r="72" spans="1:17" x14ac:dyDescent="0.2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</row>
    <row r="73" spans="1:17" x14ac:dyDescent="0.2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</row>
    <row r="74" spans="1:17" x14ac:dyDescent="0.2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</row>
    <row r="75" spans="1:17" x14ac:dyDescent="0.2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</row>
    <row r="76" spans="1:17" x14ac:dyDescent="0.2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</row>
    <row r="77" spans="1:17" x14ac:dyDescent="0.2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</row>
    <row r="78" spans="1:17" x14ac:dyDescent="0.2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</row>
    <row r="79" spans="1:17" x14ac:dyDescent="0.2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</row>
    <row r="80" spans="1:17" x14ac:dyDescent="0.2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</row>
    <row r="81" spans="1:17" x14ac:dyDescent="0.2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</row>
    <row r="82" spans="1:17" x14ac:dyDescent="0.2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</row>
    <row r="83" spans="1:17" x14ac:dyDescent="0.2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</row>
    <row r="84" spans="1:17" x14ac:dyDescent="0.2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</row>
    <row r="85" spans="1:17" x14ac:dyDescent="0.2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</row>
    <row r="86" spans="1:17" x14ac:dyDescent="0.2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</row>
    <row r="87" spans="1:17" x14ac:dyDescent="0.2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</row>
  </sheetData>
  <mergeCells count="35">
    <mergeCell ref="W5:W6"/>
    <mergeCell ref="X5:X6"/>
    <mergeCell ref="Y5:Y6"/>
    <mergeCell ref="E34:G34"/>
    <mergeCell ref="R5:R6"/>
    <mergeCell ref="S5:S6"/>
    <mergeCell ref="T5:T6"/>
    <mergeCell ref="U5:U6"/>
    <mergeCell ref="V5:V6"/>
    <mergeCell ref="M5:M6"/>
    <mergeCell ref="N5:N6"/>
    <mergeCell ref="O5:O6"/>
    <mergeCell ref="P5:P6"/>
    <mergeCell ref="Q5:Q6"/>
    <mergeCell ref="H5:H6"/>
    <mergeCell ref="I5:I6"/>
    <mergeCell ref="J5:J6"/>
    <mergeCell ref="K5:K6"/>
    <mergeCell ref="L5:L6"/>
    <mergeCell ref="A2:A6"/>
    <mergeCell ref="B2:Y2"/>
    <mergeCell ref="B3:D4"/>
    <mergeCell ref="E3:G4"/>
    <mergeCell ref="H3:J4"/>
    <mergeCell ref="K3:M4"/>
    <mergeCell ref="N3:P4"/>
    <mergeCell ref="Q3:S4"/>
    <mergeCell ref="T3:V4"/>
    <mergeCell ref="W3:Y4"/>
    <mergeCell ref="B5:B6"/>
    <mergeCell ref="C5:C6"/>
    <mergeCell ref="D5:D6"/>
    <mergeCell ref="E5:E6"/>
    <mergeCell ref="F5:F6"/>
    <mergeCell ref="G5:G6"/>
  </mergeCells>
  <hyperlinks>
    <hyperlink ref="A36" r:id="rId1" display="Publikation und Tabellen stehen unter der Lizenz CC BY-SA DEED 4.0." xr:uid="{C1C0BC01-6653-4873-B137-D9290D1D9C3A}"/>
    <hyperlink ref="E34" r:id="rId2" xr:uid="{20AE0665-1DD7-4C66-A805-DBEE589D4A76}"/>
    <hyperlink ref="E34:G34" r:id="rId3" display="http://dx.doi.org/10.4232/1.14582 " xr:uid="{9E13C8B4-F5A0-4E8F-8DA9-EBAAA19C96D7}"/>
  </hyperlinks>
  <pageMargins left="0.7" right="0.7" top="0.78740157499999996" bottom="0.78740157499999996" header="0.3" footer="0.3"/>
  <pageSetup paperSize="9" scale="63" orientation="landscape" r:id="rId4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2037FA-97D2-45F9-9347-4D39A045E662}">
  <sheetPr>
    <pageSetUpPr fitToPage="1"/>
  </sheetPr>
  <dimension ref="A1:N45"/>
  <sheetViews>
    <sheetView view="pageBreakPreview" zoomScaleNormal="112" zoomScaleSheetLayoutView="100" workbookViewId="0">
      <selection sqref="A1:M1"/>
    </sheetView>
  </sheetViews>
  <sheetFormatPr baseColWidth="10" defaultRowHeight="12.75" x14ac:dyDescent="0.2"/>
  <cols>
    <col min="1" max="1" width="13.7109375" style="20" customWidth="1"/>
    <col min="2" max="13" width="9.7109375" style="20" customWidth="1"/>
    <col min="14" max="14" width="2.7109375" style="397" customWidth="1"/>
    <col min="15" max="16384" width="11.42578125" style="20"/>
  </cols>
  <sheetData>
    <row r="1" spans="1:14" s="19" customFormat="1" ht="39.950000000000003" customHeight="1" thickBot="1" x14ac:dyDescent="0.25">
      <c r="A1" s="785" t="str">
        <f>"Tabelle 2: Hauptberufliches Personal nach Ländern " &amp;Hilfswerte!B1</f>
        <v>Tabelle 2: Hauptberufliches Personal nach Ländern 2024</v>
      </c>
      <c r="B1" s="785"/>
      <c r="C1" s="785"/>
      <c r="D1" s="785"/>
      <c r="E1" s="785"/>
      <c r="F1" s="785"/>
      <c r="G1" s="785"/>
      <c r="H1" s="785"/>
      <c r="I1" s="785"/>
      <c r="J1" s="785"/>
      <c r="K1" s="785"/>
      <c r="L1" s="785"/>
      <c r="M1" s="785"/>
      <c r="N1" s="537"/>
    </row>
    <row r="2" spans="1:14" s="19" customFormat="1" ht="18" customHeight="1" x14ac:dyDescent="0.2">
      <c r="A2" s="786" t="s">
        <v>12</v>
      </c>
      <c r="B2" s="795" t="s">
        <v>399</v>
      </c>
      <c r="C2" s="796"/>
      <c r="D2" s="793" t="s">
        <v>13</v>
      </c>
      <c r="E2" s="793"/>
      <c r="F2" s="793"/>
      <c r="G2" s="793"/>
      <c r="H2" s="793"/>
      <c r="I2" s="793"/>
      <c r="J2" s="793"/>
      <c r="K2" s="793"/>
      <c r="L2" s="793"/>
      <c r="M2" s="794"/>
      <c r="N2" s="537"/>
    </row>
    <row r="3" spans="1:14" ht="50.1" customHeight="1" x14ac:dyDescent="0.2">
      <c r="A3" s="787"/>
      <c r="B3" s="797"/>
      <c r="C3" s="798"/>
      <c r="D3" s="789" t="s">
        <v>404</v>
      </c>
      <c r="E3" s="790"/>
      <c r="F3" s="789" t="s">
        <v>403</v>
      </c>
      <c r="G3" s="790"/>
      <c r="H3" s="789" t="s">
        <v>400</v>
      </c>
      <c r="I3" s="791"/>
      <c r="J3" s="789" t="s">
        <v>401</v>
      </c>
      <c r="K3" s="790"/>
      <c r="L3" s="789" t="s">
        <v>402</v>
      </c>
      <c r="M3" s="792"/>
    </row>
    <row r="4" spans="1:14" ht="22.5" x14ac:dyDescent="0.2">
      <c r="A4" s="788"/>
      <c r="B4" s="565" t="s">
        <v>9</v>
      </c>
      <c r="C4" s="566" t="s">
        <v>376</v>
      </c>
      <c r="D4" s="567" t="s">
        <v>9</v>
      </c>
      <c r="E4" s="566" t="s">
        <v>376</v>
      </c>
      <c r="F4" s="567"/>
      <c r="G4" s="568" t="s">
        <v>376</v>
      </c>
      <c r="H4" s="565"/>
      <c r="I4" s="568" t="s">
        <v>376</v>
      </c>
      <c r="J4" s="569"/>
      <c r="K4" s="568" t="s">
        <v>376</v>
      </c>
      <c r="L4" s="569"/>
      <c r="M4" s="570" t="s">
        <v>376</v>
      </c>
    </row>
    <row r="5" spans="1:14" s="21" customFormat="1" x14ac:dyDescent="0.2">
      <c r="A5" s="799" t="s">
        <v>61</v>
      </c>
      <c r="B5" s="130">
        <v>1445.8</v>
      </c>
      <c r="C5" s="130">
        <v>1159.2</v>
      </c>
      <c r="D5" s="97">
        <v>138</v>
      </c>
      <c r="E5" s="111">
        <v>91.3</v>
      </c>
      <c r="F5" s="97">
        <v>483.1</v>
      </c>
      <c r="G5" s="98">
        <v>402.6</v>
      </c>
      <c r="H5" s="97">
        <v>648.70000000000005</v>
      </c>
      <c r="I5" s="98">
        <v>573.9</v>
      </c>
      <c r="J5" s="97">
        <v>104.3</v>
      </c>
      <c r="K5" s="98">
        <v>37</v>
      </c>
      <c r="L5" s="97">
        <v>71.7</v>
      </c>
      <c r="M5" s="99">
        <v>54.4</v>
      </c>
      <c r="N5" s="399"/>
    </row>
    <row r="6" spans="1:14" s="22" customFormat="1" ht="11.25" customHeight="1" x14ac:dyDescent="0.2">
      <c r="A6" s="782"/>
      <c r="B6" s="129">
        <v>1</v>
      </c>
      <c r="C6" s="129">
        <v>0.80176999999999998</v>
      </c>
      <c r="D6" s="85">
        <v>9.5449999999999993E-2</v>
      </c>
      <c r="E6" s="100">
        <v>0.66159000000000001</v>
      </c>
      <c r="F6" s="85">
        <v>0.33413999999999999</v>
      </c>
      <c r="G6" s="100">
        <v>0.83337000000000006</v>
      </c>
      <c r="H6" s="85">
        <v>0.44868000000000002</v>
      </c>
      <c r="I6" s="100">
        <v>0.88468999999999998</v>
      </c>
      <c r="J6" s="85">
        <v>7.2139999999999996E-2</v>
      </c>
      <c r="K6" s="100">
        <v>0.35475000000000001</v>
      </c>
      <c r="L6" s="85">
        <v>4.9590000000000002E-2</v>
      </c>
      <c r="M6" s="101">
        <v>0.75871999999999995</v>
      </c>
      <c r="N6" s="538"/>
    </row>
    <row r="7" spans="1:14" s="21" customFormat="1" x14ac:dyDescent="0.2">
      <c r="A7" s="782" t="s">
        <v>62</v>
      </c>
      <c r="B7" s="130">
        <v>1804.7</v>
      </c>
      <c r="C7" s="130">
        <v>1433.8</v>
      </c>
      <c r="D7" s="97">
        <v>132.30000000000001</v>
      </c>
      <c r="E7" s="111">
        <v>81.099999999999994</v>
      </c>
      <c r="F7" s="97">
        <v>797</v>
      </c>
      <c r="G7" s="98">
        <v>658.6</v>
      </c>
      <c r="H7" s="97">
        <v>694.9</v>
      </c>
      <c r="I7" s="98">
        <v>595.1</v>
      </c>
      <c r="J7" s="97">
        <v>135.4</v>
      </c>
      <c r="K7" s="98">
        <v>66.599999999999994</v>
      </c>
      <c r="L7" s="97">
        <v>45.1</v>
      </c>
      <c r="M7" s="99">
        <v>32.4</v>
      </c>
      <c r="N7" s="399"/>
    </row>
    <row r="8" spans="1:14" s="22" customFormat="1" ht="11.25" customHeight="1" x14ac:dyDescent="0.2">
      <c r="A8" s="782"/>
      <c r="B8" s="129">
        <v>1</v>
      </c>
      <c r="C8" s="129">
        <v>0.79447999999999996</v>
      </c>
      <c r="D8" s="85">
        <v>7.331E-2</v>
      </c>
      <c r="E8" s="100">
        <v>0.61299999999999999</v>
      </c>
      <c r="F8" s="85">
        <v>0.44162000000000001</v>
      </c>
      <c r="G8" s="100">
        <v>0.82635000000000003</v>
      </c>
      <c r="H8" s="85">
        <v>0.38505</v>
      </c>
      <c r="I8" s="100">
        <v>0.85638000000000003</v>
      </c>
      <c r="J8" s="85">
        <v>7.5029999999999999E-2</v>
      </c>
      <c r="K8" s="100">
        <v>0.49187999999999998</v>
      </c>
      <c r="L8" s="85">
        <v>2.4989999999999998E-2</v>
      </c>
      <c r="M8" s="101">
        <v>0.71840000000000004</v>
      </c>
      <c r="N8" s="538"/>
    </row>
    <row r="9" spans="1:14" s="21" customFormat="1" x14ac:dyDescent="0.2">
      <c r="A9" s="782" t="s">
        <v>63</v>
      </c>
      <c r="B9" s="130">
        <v>244.4</v>
      </c>
      <c r="C9" s="130">
        <v>175.8</v>
      </c>
      <c r="D9" s="97">
        <v>12</v>
      </c>
      <c r="E9" s="111">
        <v>5</v>
      </c>
      <c r="F9" s="97">
        <v>105.9</v>
      </c>
      <c r="G9" s="98">
        <v>83.6</v>
      </c>
      <c r="H9" s="97">
        <v>110.9</v>
      </c>
      <c r="I9" s="98">
        <v>81.599999999999994</v>
      </c>
      <c r="J9" s="97">
        <v>4.5999999999999996</v>
      </c>
      <c r="K9" s="98">
        <v>1</v>
      </c>
      <c r="L9" s="97">
        <v>11</v>
      </c>
      <c r="M9" s="99">
        <v>4.5999999999999996</v>
      </c>
      <c r="N9" s="399"/>
    </row>
    <row r="10" spans="1:14" s="22" customFormat="1" ht="11.25" customHeight="1" x14ac:dyDescent="0.2">
      <c r="A10" s="782"/>
      <c r="B10" s="129">
        <v>1</v>
      </c>
      <c r="C10" s="129">
        <v>0.71931</v>
      </c>
      <c r="D10" s="85">
        <v>4.9099999999999998E-2</v>
      </c>
      <c r="E10" s="100">
        <v>0.41666999999999998</v>
      </c>
      <c r="F10" s="85">
        <v>0.43330999999999997</v>
      </c>
      <c r="G10" s="100">
        <v>0.78942000000000001</v>
      </c>
      <c r="H10" s="85">
        <v>0.45376</v>
      </c>
      <c r="I10" s="100">
        <v>0.73580000000000001</v>
      </c>
      <c r="J10" s="85">
        <v>1.882E-2</v>
      </c>
      <c r="K10" s="100">
        <v>0.21739</v>
      </c>
      <c r="L10" s="85">
        <v>4.5010000000000001E-2</v>
      </c>
      <c r="M10" s="101">
        <v>0.41818</v>
      </c>
      <c r="N10" s="538"/>
    </row>
    <row r="11" spans="1:14" s="21" customFormat="1" x14ac:dyDescent="0.2">
      <c r="A11" s="782" t="s">
        <v>64</v>
      </c>
      <c r="B11" s="130">
        <v>155.5</v>
      </c>
      <c r="C11" s="130">
        <v>128.9</v>
      </c>
      <c r="D11" s="97">
        <v>18.399999999999999</v>
      </c>
      <c r="E11" s="111">
        <v>12.4</v>
      </c>
      <c r="F11" s="97">
        <v>70.599999999999994</v>
      </c>
      <c r="G11" s="98">
        <v>56.8</v>
      </c>
      <c r="H11" s="97">
        <v>64.3</v>
      </c>
      <c r="I11" s="98">
        <v>58.1</v>
      </c>
      <c r="J11" s="97">
        <v>0.6</v>
      </c>
      <c r="K11" s="98">
        <v>0</v>
      </c>
      <c r="L11" s="97">
        <v>1.6</v>
      </c>
      <c r="M11" s="99">
        <v>1.6</v>
      </c>
      <c r="N11" s="399"/>
    </row>
    <row r="12" spans="1:14" s="22" customFormat="1" ht="11.25" customHeight="1" x14ac:dyDescent="0.2">
      <c r="A12" s="782"/>
      <c r="B12" s="129">
        <v>1</v>
      </c>
      <c r="C12" s="129">
        <v>0.82894000000000001</v>
      </c>
      <c r="D12" s="85">
        <v>0.11833</v>
      </c>
      <c r="E12" s="100">
        <v>0.67391000000000001</v>
      </c>
      <c r="F12" s="85">
        <v>0.45401999999999998</v>
      </c>
      <c r="G12" s="100">
        <v>0.80452999999999997</v>
      </c>
      <c r="H12" s="85">
        <v>0.41349999999999998</v>
      </c>
      <c r="I12" s="100">
        <v>0.90358000000000005</v>
      </c>
      <c r="J12" s="85">
        <v>3.8600000000000001E-3</v>
      </c>
      <c r="K12" s="100" t="s">
        <v>482</v>
      </c>
      <c r="L12" s="85">
        <v>1.0290000000000001E-2</v>
      </c>
      <c r="M12" s="101">
        <v>1</v>
      </c>
      <c r="N12" s="538"/>
    </row>
    <row r="13" spans="1:14" s="21" customFormat="1" x14ac:dyDescent="0.2">
      <c r="A13" s="782" t="s">
        <v>65</v>
      </c>
      <c r="B13" s="130">
        <v>108.1</v>
      </c>
      <c r="C13" s="130">
        <v>75.900000000000006</v>
      </c>
      <c r="D13" s="97">
        <v>2.5</v>
      </c>
      <c r="E13" s="111">
        <v>1.5</v>
      </c>
      <c r="F13" s="97">
        <v>39.799999999999997</v>
      </c>
      <c r="G13" s="98">
        <v>29.2</v>
      </c>
      <c r="H13" s="97">
        <v>57.8</v>
      </c>
      <c r="I13" s="98">
        <v>41.2</v>
      </c>
      <c r="J13" s="97">
        <v>2</v>
      </c>
      <c r="K13" s="98">
        <v>0</v>
      </c>
      <c r="L13" s="97">
        <v>6</v>
      </c>
      <c r="M13" s="99">
        <v>4</v>
      </c>
      <c r="N13" s="399"/>
    </row>
    <row r="14" spans="1:14" s="22" customFormat="1" ht="11.25" customHeight="1" x14ac:dyDescent="0.2">
      <c r="A14" s="782"/>
      <c r="B14" s="129">
        <v>1</v>
      </c>
      <c r="C14" s="129">
        <v>0.70213000000000003</v>
      </c>
      <c r="D14" s="85">
        <v>2.3130000000000001E-2</v>
      </c>
      <c r="E14" s="100">
        <v>0.6</v>
      </c>
      <c r="F14" s="85">
        <v>0.36818000000000001</v>
      </c>
      <c r="G14" s="100">
        <v>0.73367000000000004</v>
      </c>
      <c r="H14" s="85">
        <v>0.53469</v>
      </c>
      <c r="I14" s="100">
        <v>0.71279999999999999</v>
      </c>
      <c r="J14" s="85">
        <v>1.8499999999999999E-2</v>
      </c>
      <c r="K14" s="100" t="s">
        <v>482</v>
      </c>
      <c r="L14" s="85">
        <v>5.5500000000000001E-2</v>
      </c>
      <c r="M14" s="101">
        <v>0.66666999999999998</v>
      </c>
      <c r="N14" s="538"/>
    </row>
    <row r="15" spans="1:14" s="21" customFormat="1" x14ac:dyDescent="0.2">
      <c r="A15" s="782" t="s">
        <v>66</v>
      </c>
      <c r="B15" s="130">
        <v>140.30000000000001</v>
      </c>
      <c r="C15" s="130">
        <v>93.4</v>
      </c>
      <c r="D15" s="97">
        <v>2</v>
      </c>
      <c r="E15" s="111">
        <v>0</v>
      </c>
      <c r="F15" s="97">
        <v>34.1</v>
      </c>
      <c r="G15" s="98">
        <v>31.6</v>
      </c>
      <c r="H15" s="97">
        <v>104.2</v>
      </c>
      <c r="I15" s="98">
        <v>61.8</v>
      </c>
      <c r="J15" s="97">
        <v>0</v>
      </c>
      <c r="K15" s="98">
        <v>0</v>
      </c>
      <c r="L15" s="97">
        <v>0</v>
      </c>
      <c r="M15" s="99">
        <v>0</v>
      </c>
      <c r="N15" s="399"/>
    </row>
    <row r="16" spans="1:14" s="22" customFormat="1" ht="11.25" customHeight="1" x14ac:dyDescent="0.2">
      <c r="A16" s="782"/>
      <c r="B16" s="129">
        <v>1</v>
      </c>
      <c r="C16" s="129">
        <v>0.66571999999999998</v>
      </c>
      <c r="D16" s="85">
        <v>1.426E-2</v>
      </c>
      <c r="E16" s="100" t="s">
        <v>482</v>
      </c>
      <c r="F16" s="85">
        <v>0.24304999999999999</v>
      </c>
      <c r="G16" s="100">
        <v>0.92669000000000001</v>
      </c>
      <c r="H16" s="85">
        <v>0.74268999999999996</v>
      </c>
      <c r="I16" s="100">
        <v>0.59309000000000001</v>
      </c>
      <c r="J16" s="85" t="s">
        <v>482</v>
      </c>
      <c r="K16" s="100" t="s">
        <v>482</v>
      </c>
      <c r="L16" s="85" t="s">
        <v>482</v>
      </c>
      <c r="M16" s="101" t="s">
        <v>482</v>
      </c>
      <c r="N16" s="538"/>
    </row>
    <row r="17" spans="1:14" s="21" customFormat="1" x14ac:dyDescent="0.2">
      <c r="A17" s="782" t="s">
        <v>67</v>
      </c>
      <c r="B17" s="130">
        <v>791.3</v>
      </c>
      <c r="C17" s="130">
        <v>608.29999999999995</v>
      </c>
      <c r="D17" s="97">
        <v>38.9</v>
      </c>
      <c r="E17" s="111">
        <v>15.6</v>
      </c>
      <c r="F17" s="97">
        <v>329.4</v>
      </c>
      <c r="G17" s="98">
        <v>257.60000000000002</v>
      </c>
      <c r="H17" s="97">
        <v>332.3</v>
      </c>
      <c r="I17" s="98">
        <v>266.5</v>
      </c>
      <c r="J17" s="97">
        <v>15.3</v>
      </c>
      <c r="K17" s="98">
        <v>6</v>
      </c>
      <c r="L17" s="97">
        <v>75.400000000000006</v>
      </c>
      <c r="M17" s="99">
        <v>62.6</v>
      </c>
      <c r="N17" s="399"/>
    </row>
    <row r="18" spans="1:14" s="22" customFormat="1" ht="11.25" customHeight="1" x14ac:dyDescent="0.2">
      <c r="A18" s="782"/>
      <c r="B18" s="129">
        <v>1</v>
      </c>
      <c r="C18" s="129">
        <v>0.76873000000000002</v>
      </c>
      <c r="D18" s="85">
        <v>4.9160000000000002E-2</v>
      </c>
      <c r="E18" s="100">
        <v>0.40103</v>
      </c>
      <c r="F18" s="85">
        <v>0.41627999999999998</v>
      </c>
      <c r="G18" s="100">
        <v>0.78203</v>
      </c>
      <c r="H18" s="85">
        <v>0.41993999999999998</v>
      </c>
      <c r="I18" s="100">
        <v>0.80198999999999998</v>
      </c>
      <c r="J18" s="85">
        <v>1.934E-2</v>
      </c>
      <c r="K18" s="100">
        <v>0.39216000000000001</v>
      </c>
      <c r="L18" s="85">
        <v>9.529E-2</v>
      </c>
      <c r="M18" s="101">
        <v>0.83023999999999998</v>
      </c>
      <c r="N18" s="538"/>
    </row>
    <row r="19" spans="1:14" s="21" customFormat="1" ht="12.75" customHeight="1" x14ac:dyDescent="0.2">
      <c r="A19" s="782" t="s">
        <v>68</v>
      </c>
      <c r="B19" s="130">
        <v>97.7</v>
      </c>
      <c r="C19" s="130">
        <v>77</v>
      </c>
      <c r="D19" s="97">
        <v>8.4</v>
      </c>
      <c r="E19" s="111">
        <v>5.4</v>
      </c>
      <c r="F19" s="97">
        <v>45.8</v>
      </c>
      <c r="G19" s="98">
        <v>39.799999999999997</v>
      </c>
      <c r="H19" s="97">
        <v>36.9</v>
      </c>
      <c r="I19" s="98">
        <v>31.2</v>
      </c>
      <c r="J19" s="97">
        <v>0.6</v>
      </c>
      <c r="K19" s="98">
        <v>0.6</v>
      </c>
      <c r="L19" s="97">
        <v>6</v>
      </c>
      <c r="M19" s="99">
        <v>0</v>
      </c>
      <c r="N19" s="399"/>
    </row>
    <row r="20" spans="1:14" s="22" customFormat="1" ht="11.25" customHeight="1" x14ac:dyDescent="0.2">
      <c r="A20" s="782"/>
      <c r="B20" s="129">
        <v>1</v>
      </c>
      <c r="C20" s="129">
        <v>0.78813</v>
      </c>
      <c r="D20" s="85">
        <v>8.5980000000000001E-2</v>
      </c>
      <c r="E20" s="100">
        <v>0.64285999999999999</v>
      </c>
      <c r="F20" s="85">
        <v>0.46877999999999997</v>
      </c>
      <c r="G20" s="100">
        <v>0.86899999999999999</v>
      </c>
      <c r="H20" s="85">
        <v>0.37769000000000003</v>
      </c>
      <c r="I20" s="100">
        <v>0.84553</v>
      </c>
      <c r="J20" s="85">
        <v>6.1399999999999996E-3</v>
      </c>
      <c r="K20" s="100">
        <v>1</v>
      </c>
      <c r="L20" s="85">
        <v>6.1409999999999999E-2</v>
      </c>
      <c r="M20" s="101" t="s">
        <v>482</v>
      </c>
      <c r="N20" s="538"/>
    </row>
    <row r="21" spans="1:14" s="21" customFormat="1" x14ac:dyDescent="0.2">
      <c r="A21" s="782" t="s">
        <v>69</v>
      </c>
      <c r="B21" s="130">
        <v>2295.6999999999998</v>
      </c>
      <c r="C21" s="130">
        <v>1736.6</v>
      </c>
      <c r="D21" s="97">
        <v>62.6</v>
      </c>
      <c r="E21" s="111">
        <v>35.1</v>
      </c>
      <c r="F21" s="97">
        <v>1049.5999999999999</v>
      </c>
      <c r="G21" s="98">
        <v>807.8</v>
      </c>
      <c r="H21" s="97">
        <v>663</v>
      </c>
      <c r="I21" s="98">
        <v>518.29999999999995</v>
      </c>
      <c r="J21" s="97">
        <v>127</v>
      </c>
      <c r="K21" s="98">
        <v>48.6</v>
      </c>
      <c r="L21" s="97">
        <v>393.5</v>
      </c>
      <c r="M21" s="99">
        <v>326.8</v>
      </c>
      <c r="N21" s="399"/>
    </row>
    <row r="22" spans="1:14" s="22" customFormat="1" ht="11.25" customHeight="1" x14ac:dyDescent="0.2">
      <c r="A22" s="782"/>
      <c r="B22" s="129">
        <v>1</v>
      </c>
      <c r="C22" s="129">
        <v>0.75646000000000002</v>
      </c>
      <c r="D22" s="85">
        <v>2.7269999999999999E-2</v>
      </c>
      <c r="E22" s="100">
        <v>0.56069999999999998</v>
      </c>
      <c r="F22" s="85">
        <v>0.4572</v>
      </c>
      <c r="G22" s="100">
        <v>0.76963000000000004</v>
      </c>
      <c r="H22" s="85">
        <v>0.2888</v>
      </c>
      <c r="I22" s="100">
        <v>0.78174999999999994</v>
      </c>
      <c r="J22" s="85">
        <v>5.5320000000000001E-2</v>
      </c>
      <c r="K22" s="100">
        <v>0.38268000000000002</v>
      </c>
      <c r="L22" s="85">
        <v>0.17141000000000001</v>
      </c>
      <c r="M22" s="101">
        <v>0.83050000000000002</v>
      </c>
      <c r="N22" s="538"/>
    </row>
    <row r="23" spans="1:14" s="21" customFormat="1" ht="12.75" customHeight="1" x14ac:dyDescent="0.2">
      <c r="A23" s="782" t="s">
        <v>70</v>
      </c>
      <c r="B23" s="130">
        <v>2331.3000000000002</v>
      </c>
      <c r="C23" s="130">
        <v>1703.8</v>
      </c>
      <c r="D23" s="97">
        <v>126.6</v>
      </c>
      <c r="E23" s="111">
        <v>61.7</v>
      </c>
      <c r="F23" s="97">
        <v>1152.9000000000001</v>
      </c>
      <c r="G23" s="98">
        <v>877.9</v>
      </c>
      <c r="H23" s="97">
        <v>858.4</v>
      </c>
      <c r="I23" s="98">
        <v>676.2</v>
      </c>
      <c r="J23" s="97">
        <v>107.5</v>
      </c>
      <c r="K23" s="98">
        <v>29.2</v>
      </c>
      <c r="L23" s="97">
        <v>85.9</v>
      </c>
      <c r="M23" s="99">
        <v>58.8</v>
      </c>
      <c r="N23" s="399"/>
    </row>
    <row r="24" spans="1:14" s="22" customFormat="1" ht="11.25" customHeight="1" x14ac:dyDescent="0.2">
      <c r="A24" s="782"/>
      <c r="B24" s="129">
        <v>1</v>
      </c>
      <c r="C24" s="129">
        <v>0.73084000000000005</v>
      </c>
      <c r="D24" s="85">
        <v>5.4300000000000001E-2</v>
      </c>
      <c r="E24" s="100">
        <v>0.48736000000000002</v>
      </c>
      <c r="F24" s="85">
        <v>0.49453000000000003</v>
      </c>
      <c r="G24" s="100">
        <v>0.76146999999999998</v>
      </c>
      <c r="H24" s="85">
        <v>0.36820999999999998</v>
      </c>
      <c r="I24" s="100">
        <v>0.78774</v>
      </c>
      <c r="J24" s="85">
        <v>4.6109999999999998E-2</v>
      </c>
      <c r="K24" s="100">
        <v>0.27162999999999998</v>
      </c>
      <c r="L24" s="85">
        <v>3.6850000000000001E-2</v>
      </c>
      <c r="M24" s="101">
        <v>0.68452000000000002</v>
      </c>
      <c r="N24" s="538"/>
    </row>
    <row r="25" spans="1:14" s="21" customFormat="1" ht="12.75" customHeight="1" x14ac:dyDescent="0.2">
      <c r="A25" s="782" t="s">
        <v>71</v>
      </c>
      <c r="B25" s="130">
        <v>409.6</v>
      </c>
      <c r="C25" s="130">
        <v>323</v>
      </c>
      <c r="D25" s="97">
        <v>44.3</v>
      </c>
      <c r="E25" s="111">
        <v>33.200000000000003</v>
      </c>
      <c r="F25" s="97">
        <v>132.5</v>
      </c>
      <c r="G25" s="98">
        <v>104.7</v>
      </c>
      <c r="H25" s="97">
        <v>200.7</v>
      </c>
      <c r="I25" s="98">
        <v>165.7</v>
      </c>
      <c r="J25" s="97">
        <v>17.8</v>
      </c>
      <c r="K25" s="98">
        <v>8.1</v>
      </c>
      <c r="L25" s="97">
        <v>14.3</v>
      </c>
      <c r="M25" s="99">
        <v>11.3</v>
      </c>
      <c r="N25" s="399"/>
    </row>
    <row r="26" spans="1:14" s="22" customFormat="1" ht="12" customHeight="1" x14ac:dyDescent="0.2">
      <c r="A26" s="782"/>
      <c r="B26" s="129">
        <v>1</v>
      </c>
      <c r="C26" s="129">
        <v>0.78856999999999999</v>
      </c>
      <c r="D26" s="85">
        <v>0.10815</v>
      </c>
      <c r="E26" s="100">
        <v>0.74944</v>
      </c>
      <c r="F26" s="85">
        <v>0.32349</v>
      </c>
      <c r="G26" s="100">
        <v>0.79018999999999995</v>
      </c>
      <c r="H26" s="85">
        <v>0.48998999999999998</v>
      </c>
      <c r="I26" s="100">
        <v>0.82560999999999996</v>
      </c>
      <c r="J26" s="85">
        <v>4.3459999999999999E-2</v>
      </c>
      <c r="K26" s="100">
        <v>0.45506000000000002</v>
      </c>
      <c r="L26" s="85">
        <v>3.4909999999999997E-2</v>
      </c>
      <c r="M26" s="101">
        <v>0.79020999999999997</v>
      </c>
      <c r="N26" s="538"/>
    </row>
    <row r="27" spans="1:14" s="21" customFormat="1" x14ac:dyDescent="0.2">
      <c r="A27" s="782" t="s">
        <v>72</v>
      </c>
      <c r="B27" s="130">
        <v>97.9</v>
      </c>
      <c r="C27" s="130">
        <v>78.599999999999994</v>
      </c>
      <c r="D27" s="97">
        <v>13</v>
      </c>
      <c r="E27" s="111">
        <v>10</v>
      </c>
      <c r="F27" s="97">
        <v>34.5</v>
      </c>
      <c r="G27" s="98">
        <v>26.4</v>
      </c>
      <c r="H27" s="97">
        <v>45.2</v>
      </c>
      <c r="I27" s="98">
        <v>37.200000000000003</v>
      </c>
      <c r="J27" s="97">
        <v>4.2</v>
      </c>
      <c r="K27" s="98">
        <v>4</v>
      </c>
      <c r="L27" s="97">
        <v>1</v>
      </c>
      <c r="M27" s="99">
        <v>1</v>
      </c>
      <c r="N27" s="399"/>
    </row>
    <row r="28" spans="1:14" s="22" customFormat="1" ht="11.25" customHeight="1" x14ac:dyDescent="0.2">
      <c r="A28" s="782"/>
      <c r="B28" s="129">
        <v>1</v>
      </c>
      <c r="C28" s="129">
        <v>0.80286000000000002</v>
      </c>
      <c r="D28" s="85">
        <v>0.13278999999999999</v>
      </c>
      <c r="E28" s="100">
        <v>0.76922999999999997</v>
      </c>
      <c r="F28" s="85">
        <v>0.35239999999999999</v>
      </c>
      <c r="G28" s="100">
        <v>0.76522000000000001</v>
      </c>
      <c r="H28" s="85">
        <v>0.4617</v>
      </c>
      <c r="I28" s="100">
        <v>0.82301000000000002</v>
      </c>
      <c r="J28" s="85">
        <v>4.2900000000000001E-2</v>
      </c>
      <c r="K28" s="100">
        <v>0.95238</v>
      </c>
      <c r="L28" s="85">
        <v>1.021E-2</v>
      </c>
      <c r="M28" s="101">
        <v>1</v>
      </c>
      <c r="N28" s="538"/>
    </row>
    <row r="29" spans="1:14" s="21" customFormat="1" x14ac:dyDescent="0.2">
      <c r="A29" s="782" t="s">
        <v>73</v>
      </c>
      <c r="B29" s="130">
        <v>271.8</v>
      </c>
      <c r="C29" s="130">
        <v>204.2</v>
      </c>
      <c r="D29" s="97">
        <v>16</v>
      </c>
      <c r="E29" s="111">
        <v>5.5</v>
      </c>
      <c r="F29" s="97">
        <v>140.6</v>
      </c>
      <c r="G29" s="98">
        <v>115</v>
      </c>
      <c r="H29" s="97">
        <v>97.9</v>
      </c>
      <c r="I29" s="98">
        <v>73.900000000000006</v>
      </c>
      <c r="J29" s="97">
        <v>8.9</v>
      </c>
      <c r="K29" s="98">
        <v>2.9</v>
      </c>
      <c r="L29" s="97">
        <v>8.4</v>
      </c>
      <c r="M29" s="99">
        <v>6.9</v>
      </c>
      <c r="N29" s="399"/>
    </row>
    <row r="30" spans="1:14" s="22" customFormat="1" ht="11.25" customHeight="1" x14ac:dyDescent="0.2">
      <c r="A30" s="782"/>
      <c r="B30" s="129">
        <v>1</v>
      </c>
      <c r="C30" s="129">
        <v>0.75129000000000001</v>
      </c>
      <c r="D30" s="85">
        <v>5.8869999999999999E-2</v>
      </c>
      <c r="E30" s="100">
        <v>0.34375</v>
      </c>
      <c r="F30" s="85">
        <v>0.51729000000000003</v>
      </c>
      <c r="G30" s="100">
        <v>0.81791999999999998</v>
      </c>
      <c r="H30" s="85">
        <v>0.36019000000000001</v>
      </c>
      <c r="I30" s="100">
        <v>0.75485000000000002</v>
      </c>
      <c r="J30" s="85">
        <v>3.2739999999999998E-2</v>
      </c>
      <c r="K30" s="100">
        <v>0.32584000000000002</v>
      </c>
      <c r="L30" s="85">
        <v>3.091E-2</v>
      </c>
      <c r="M30" s="101">
        <v>0.82142999999999999</v>
      </c>
      <c r="N30" s="538"/>
    </row>
    <row r="31" spans="1:14" s="21" customFormat="1" ht="12.75" customHeight="1" x14ac:dyDescent="0.2">
      <c r="A31" s="782" t="s">
        <v>74</v>
      </c>
      <c r="B31" s="130">
        <v>123.3</v>
      </c>
      <c r="C31" s="130">
        <v>94.7</v>
      </c>
      <c r="D31" s="97">
        <v>13.4</v>
      </c>
      <c r="E31" s="111">
        <v>7.4</v>
      </c>
      <c r="F31" s="97">
        <v>60.5</v>
      </c>
      <c r="G31" s="98">
        <v>47.9</v>
      </c>
      <c r="H31" s="97">
        <v>44.9</v>
      </c>
      <c r="I31" s="98">
        <v>38.299999999999997</v>
      </c>
      <c r="J31" s="97">
        <v>1.9</v>
      </c>
      <c r="K31" s="98">
        <v>0.1</v>
      </c>
      <c r="L31" s="97">
        <v>2.6</v>
      </c>
      <c r="M31" s="99">
        <v>1</v>
      </c>
      <c r="N31" s="399"/>
    </row>
    <row r="32" spans="1:14" s="22" customFormat="1" ht="11.25" customHeight="1" x14ac:dyDescent="0.2">
      <c r="A32" s="782"/>
      <c r="B32" s="129">
        <v>1</v>
      </c>
      <c r="C32" s="129">
        <v>0.76805000000000001</v>
      </c>
      <c r="D32" s="85">
        <v>0.10868</v>
      </c>
      <c r="E32" s="100">
        <v>0.55223999999999995</v>
      </c>
      <c r="F32" s="85">
        <v>0.49067</v>
      </c>
      <c r="G32" s="100">
        <v>0.79174</v>
      </c>
      <c r="H32" s="85">
        <v>0.36414999999999997</v>
      </c>
      <c r="I32" s="100">
        <v>0.85301000000000005</v>
      </c>
      <c r="J32" s="85">
        <v>1.541E-2</v>
      </c>
      <c r="K32" s="100">
        <v>5.2630000000000003E-2</v>
      </c>
      <c r="L32" s="85">
        <v>2.1090000000000001E-2</v>
      </c>
      <c r="M32" s="101">
        <v>0.38462000000000002</v>
      </c>
      <c r="N32" s="538"/>
    </row>
    <row r="33" spans="1:14" s="21" customFormat="1" ht="12.75" customHeight="1" x14ac:dyDescent="0.2">
      <c r="A33" s="782" t="s">
        <v>75</v>
      </c>
      <c r="B33" s="130">
        <v>469.6</v>
      </c>
      <c r="C33" s="130">
        <v>374.9</v>
      </c>
      <c r="D33" s="97">
        <v>47.6</v>
      </c>
      <c r="E33" s="111">
        <v>33.1</v>
      </c>
      <c r="F33" s="97">
        <v>232.1</v>
      </c>
      <c r="G33" s="98">
        <v>183.1</v>
      </c>
      <c r="H33" s="97">
        <v>152.19999999999999</v>
      </c>
      <c r="I33" s="98">
        <v>132.5</v>
      </c>
      <c r="J33" s="97">
        <v>27.6</v>
      </c>
      <c r="K33" s="98">
        <v>17</v>
      </c>
      <c r="L33" s="97">
        <v>10.1</v>
      </c>
      <c r="M33" s="99">
        <v>9.1999999999999993</v>
      </c>
      <c r="N33" s="399"/>
    </row>
    <row r="34" spans="1:14" s="22" customFormat="1" ht="11.25" customHeight="1" x14ac:dyDescent="0.2">
      <c r="A34" s="782"/>
      <c r="B34" s="129">
        <v>1</v>
      </c>
      <c r="C34" s="129">
        <v>0.79834000000000005</v>
      </c>
      <c r="D34" s="85">
        <v>0.10136000000000001</v>
      </c>
      <c r="E34" s="100">
        <v>0.69538</v>
      </c>
      <c r="F34" s="85">
        <v>0.49425000000000002</v>
      </c>
      <c r="G34" s="100">
        <v>0.78888000000000003</v>
      </c>
      <c r="H34" s="85">
        <v>0.32411000000000001</v>
      </c>
      <c r="I34" s="100">
        <v>0.87056999999999995</v>
      </c>
      <c r="J34" s="85">
        <v>5.8770000000000003E-2</v>
      </c>
      <c r="K34" s="100">
        <v>0.61594000000000004</v>
      </c>
      <c r="L34" s="85">
        <v>2.1510000000000001E-2</v>
      </c>
      <c r="M34" s="101">
        <v>0.91088999999999998</v>
      </c>
      <c r="N34" s="538"/>
    </row>
    <row r="35" spans="1:14" s="21" customFormat="1" x14ac:dyDescent="0.2">
      <c r="A35" s="783" t="s">
        <v>76</v>
      </c>
      <c r="B35" s="130">
        <v>179</v>
      </c>
      <c r="C35" s="130">
        <v>139.9</v>
      </c>
      <c r="D35" s="97">
        <v>22.3</v>
      </c>
      <c r="E35" s="111">
        <v>13.8</v>
      </c>
      <c r="F35" s="97">
        <v>79.3</v>
      </c>
      <c r="G35" s="98">
        <v>61.1</v>
      </c>
      <c r="H35" s="97">
        <v>65.2</v>
      </c>
      <c r="I35" s="98">
        <v>56.3</v>
      </c>
      <c r="J35" s="97">
        <v>5.9</v>
      </c>
      <c r="K35" s="98">
        <v>2.4</v>
      </c>
      <c r="L35" s="97">
        <v>6.3</v>
      </c>
      <c r="M35" s="99">
        <v>6.3</v>
      </c>
      <c r="N35" s="399"/>
    </row>
    <row r="36" spans="1:14" s="22" customFormat="1" ht="11.25" customHeight="1" x14ac:dyDescent="0.2">
      <c r="A36" s="784"/>
      <c r="B36" s="135">
        <v>1</v>
      </c>
      <c r="C36" s="136">
        <v>0.78156000000000003</v>
      </c>
      <c r="D36" s="93">
        <v>0.12458</v>
      </c>
      <c r="E36" s="137">
        <v>0.61882999999999999</v>
      </c>
      <c r="F36" s="93">
        <v>0.44302000000000002</v>
      </c>
      <c r="G36" s="137">
        <v>0.77049000000000001</v>
      </c>
      <c r="H36" s="93">
        <v>0.36425000000000002</v>
      </c>
      <c r="I36" s="137">
        <v>0.86350000000000005</v>
      </c>
      <c r="J36" s="93">
        <v>3.2960000000000003E-2</v>
      </c>
      <c r="K36" s="137">
        <v>0.40677999999999997</v>
      </c>
      <c r="L36" s="93">
        <v>3.5200000000000002E-2</v>
      </c>
      <c r="M36" s="138">
        <v>1</v>
      </c>
      <c r="N36" s="538"/>
    </row>
    <row r="37" spans="1:14" s="24" customFormat="1" ht="12.75" customHeight="1" x14ac:dyDescent="0.2">
      <c r="A37" s="780" t="s">
        <v>85</v>
      </c>
      <c r="B37" s="112">
        <v>10966</v>
      </c>
      <c r="C37" s="112">
        <v>8408</v>
      </c>
      <c r="D37" s="131">
        <v>698.3</v>
      </c>
      <c r="E37" s="132">
        <v>412.1</v>
      </c>
      <c r="F37" s="131">
        <v>4787.7</v>
      </c>
      <c r="G37" s="133">
        <v>3783.7</v>
      </c>
      <c r="H37" s="131">
        <v>4177.5</v>
      </c>
      <c r="I37" s="133">
        <v>3407.8</v>
      </c>
      <c r="J37" s="131">
        <v>563.6</v>
      </c>
      <c r="K37" s="133">
        <v>223.5</v>
      </c>
      <c r="L37" s="131">
        <v>738.9</v>
      </c>
      <c r="M37" s="134">
        <v>580.9</v>
      </c>
      <c r="N37" s="539"/>
    </row>
    <row r="38" spans="1:14" s="22" customFormat="1" ht="12" customHeight="1" thickBot="1" x14ac:dyDescent="0.25">
      <c r="A38" s="781"/>
      <c r="B38" s="348">
        <v>1</v>
      </c>
      <c r="C38" s="348">
        <v>0.76673000000000002</v>
      </c>
      <c r="D38" s="391">
        <v>6.368E-2</v>
      </c>
      <c r="E38" s="401">
        <v>0.59014999999999995</v>
      </c>
      <c r="F38" s="391">
        <v>0.43658999999999998</v>
      </c>
      <c r="G38" s="401">
        <v>0.7903</v>
      </c>
      <c r="H38" s="391">
        <v>0.38095000000000001</v>
      </c>
      <c r="I38" s="401">
        <v>0.81574999999999998</v>
      </c>
      <c r="J38" s="391">
        <v>5.1400000000000001E-2</v>
      </c>
      <c r="K38" s="401">
        <v>0.39656000000000002</v>
      </c>
      <c r="L38" s="391">
        <v>6.7379999999999995E-2</v>
      </c>
      <c r="M38" s="402">
        <v>0.78617000000000004</v>
      </c>
      <c r="N38" s="538"/>
    </row>
    <row r="39" spans="1:14" s="397" customFormat="1" x14ac:dyDescent="0.2">
      <c r="E39" s="540"/>
    </row>
    <row r="40" spans="1:14" s="397" customFormat="1" x14ac:dyDescent="0.2">
      <c r="A40" s="526" t="str">
        <f>"Anmerkungen. Datengrundlage: Volkshochschul-Statistik "&amp;Hilfswerte!B1&amp;"; Basis: "&amp;Tabelle1!$C$36&amp;" vhs."</f>
        <v>Anmerkungen. Datengrundlage: Volkshochschul-Statistik 2024; Basis: 821 vhs.</v>
      </c>
      <c r="D40" s="398"/>
      <c r="E40" s="541"/>
      <c r="F40" s="398"/>
      <c r="G40" s="398"/>
    </row>
    <row r="41" spans="1:14" s="397" customFormat="1" x14ac:dyDescent="0.2"/>
    <row r="42" spans="1:14" s="536" customFormat="1" x14ac:dyDescent="0.2">
      <c r="A42" s="534" t="str">
        <f>Tabelle1!$A$41</f>
        <v>Datengrundlage: Deutsches Institut für Erwachsenenbildung DIE (2025). „Basisdaten Volkshochschul-Statistik (seit 2018)“</v>
      </c>
    </row>
    <row r="43" spans="1:14" s="532" customFormat="1" x14ac:dyDescent="0.2">
      <c r="A43" s="534" t="str">
        <f>Tabelle1!$A$42</f>
        <v xml:space="preserve">(ZA6276; Version 2.0.0) [Data set]. GESIS, Köln. </v>
      </c>
      <c r="E43" s="762" t="s">
        <v>473</v>
      </c>
      <c r="F43" s="762"/>
      <c r="G43" s="762"/>
    </row>
    <row r="44" spans="1:14" s="536" customFormat="1" x14ac:dyDescent="0.2"/>
    <row r="45" spans="1:14" s="536" customFormat="1" x14ac:dyDescent="0.2">
      <c r="A45" s="666" t="str">
        <f>Tabelle1!$A$44</f>
        <v>Die Tabellen stehen unter der Lizenz CC BY-SA DEED 4.0.</v>
      </c>
    </row>
  </sheetData>
  <mergeCells count="27">
    <mergeCell ref="E43:G43"/>
    <mergeCell ref="A17:A18"/>
    <mergeCell ref="A19:A20"/>
    <mergeCell ref="A21:A22"/>
    <mergeCell ref="A5:A6"/>
    <mergeCell ref="A7:A8"/>
    <mergeCell ref="A9:A10"/>
    <mergeCell ref="A11:A12"/>
    <mergeCell ref="A13:A14"/>
    <mergeCell ref="A15:A16"/>
    <mergeCell ref="A1:M1"/>
    <mergeCell ref="A2:A4"/>
    <mergeCell ref="D3:E3"/>
    <mergeCell ref="F3:G3"/>
    <mergeCell ref="H3:I3"/>
    <mergeCell ref="J3:K3"/>
    <mergeCell ref="L3:M3"/>
    <mergeCell ref="D2:M2"/>
    <mergeCell ref="B2:C3"/>
    <mergeCell ref="A37:A38"/>
    <mergeCell ref="A23:A24"/>
    <mergeCell ref="A25:A26"/>
    <mergeCell ref="A29:A30"/>
    <mergeCell ref="A31:A32"/>
    <mergeCell ref="A33:A34"/>
    <mergeCell ref="A35:A36"/>
    <mergeCell ref="A27:A28"/>
  </mergeCells>
  <conditionalFormatting sqref="A5:XFD5">
    <cfRule type="cellIs" dxfId="935" priority="99" stopIfTrue="1" operator="equal">
      <formula>0</formula>
    </cfRule>
  </conditionalFormatting>
  <conditionalFormatting sqref="A6:XFD6">
    <cfRule type="cellIs" dxfId="934" priority="97" stopIfTrue="1" operator="equal">
      <formula>1</formula>
    </cfRule>
    <cfRule type="cellIs" dxfId="933" priority="98" stopIfTrue="1" operator="lessThan">
      <formula>0.0005</formula>
    </cfRule>
  </conditionalFormatting>
  <conditionalFormatting sqref="A8:XFD8">
    <cfRule type="cellIs" dxfId="932" priority="91" stopIfTrue="1" operator="equal">
      <formula>1</formula>
    </cfRule>
    <cfRule type="cellIs" dxfId="931" priority="92" stopIfTrue="1" operator="lessThan">
      <formula>0.0005</formula>
    </cfRule>
  </conditionalFormatting>
  <conditionalFormatting sqref="A9:XFD9">
    <cfRule type="cellIs" dxfId="930" priority="87" stopIfTrue="1" operator="equal">
      <formula>0</formula>
    </cfRule>
  </conditionalFormatting>
  <conditionalFormatting sqref="A10:XFD10">
    <cfRule type="cellIs" dxfId="929" priority="85" stopIfTrue="1" operator="equal">
      <formula>1</formula>
    </cfRule>
    <cfRule type="cellIs" dxfId="928" priority="86" stopIfTrue="1" operator="lessThan">
      <formula>0.0005</formula>
    </cfRule>
  </conditionalFormatting>
  <conditionalFormatting sqref="A11:XFD11">
    <cfRule type="cellIs" dxfId="927" priority="81" stopIfTrue="1" operator="equal">
      <formula>0</formula>
    </cfRule>
  </conditionalFormatting>
  <conditionalFormatting sqref="A12:XFD12">
    <cfRule type="cellIs" dxfId="926" priority="79" stopIfTrue="1" operator="equal">
      <formula>1</formula>
    </cfRule>
    <cfRule type="cellIs" dxfId="925" priority="80" stopIfTrue="1" operator="lessThan">
      <formula>0.0005</formula>
    </cfRule>
  </conditionalFormatting>
  <conditionalFormatting sqref="A13:XFD13">
    <cfRule type="cellIs" dxfId="924" priority="75" stopIfTrue="1" operator="equal">
      <formula>0</formula>
    </cfRule>
  </conditionalFormatting>
  <conditionalFormatting sqref="A14:XFD14">
    <cfRule type="cellIs" dxfId="923" priority="73" stopIfTrue="1" operator="equal">
      <formula>1</formula>
    </cfRule>
    <cfRule type="cellIs" dxfId="922" priority="74" stopIfTrue="1" operator="lessThan">
      <formula>0.0005</formula>
    </cfRule>
  </conditionalFormatting>
  <conditionalFormatting sqref="A15:XFD15">
    <cfRule type="cellIs" dxfId="921" priority="69" stopIfTrue="1" operator="equal">
      <formula>0</formula>
    </cfRule>
  </conditionalFormatting>
  <conditionalFormatting sqref="A16:XFD16">
    <cfRule type="cellIs" dxfId="920" priority="67" stopIfTrue="1" operator="equal">
      <formula>1</formula>
    </cfRule>
    <cfRule type="cellIs" dxfId="919" priority="68" stopIfTrue="1" operator="lessThan">
      <formula>0.0005</formula>
    </cfRule>
  </conditionalFormatting>
  <conditionalFormatting sqref="A17:XFD17">
    <cfRule type="cellIs" dxfId="918" priority="63" stopIfTrue="1" operator="equal">
      <formula>0</formula>
    </cfRule>
  </conditionalFormatting>
  <conditionalFormatting sqref="A18:XFD18">
    <cfRule type="cellIs" dxfId="917" priority="61" stopIfTrue="1" operator="equal">
      <formula>1</formula>
    </cfRule>
    <cfRule type="cellIs" dxfId="916" priority="62" stopIfTrue="1" operator="lessThan">
      <formula>0.0005</formula>
    </cfRule>
  </conditionalFormatting>
  <conditionalFormatting sqref="A19:XFD19">
    <cfRule type="cellIs" dxfId="915" priority="57" stopIfTrue="1" operator="equal">
      <formula>0</formula>
    </cfRule>
  </conditionalFormatting>
  <conditionalFormatting sqref="A20:XFD20">
    <cfRule type="cellIs" dxfId="914" priority="55" stopIfTrue="1" operator="equal">
      <formula>1</formula>
    </cfRule>
    <cfRule type="cellIs" dxfId="913" priority="56" stopIfTrue="1" operator="lessThan">
      <formula>0.0005</formula>
    </cfRule>
  </conditionalFormatting>
  <conditionalFormatting sqref="A21:XFD21">
    <cfRule type="cellIs" dxfId="912" priority="51" stopIfTrue="1" operator="equal">
      <formula>0</formula>
    </cfRule>
  </conditionalFormatting>
  <conditionalFormatting sqref="A22:XFD22">
    <cfRule type="cellIs" dxfId="911" priority="49" stopIfTrue="1" operator="equal">
      <formula>1</formula>
    </cfRule>
    <cfRule type="cellIs" dxfId="910" priority="50" stopIfTrue="1" operator="lessThan">
      <formula>0.0005</formula>
    </cfRule>
  </conditionalFormatting>
  <conditionalFormatting sqref="A23:XFD23">
    <cfRule type="cellIs" dxfId="909" priority="45" stopIfTrue="1" operator="equal">
      <formula>0</formula>
    </cfRule>
  </conditionalFormatting>
  <conditionalFormatting sqref="A24:XFD24">
    <cfRule type="cellIs" dxfId="908" priority="43" stopIfTrue="1" operator="equal">
      <formula>1</formula>
    </cfRule>
    <cfRule type="cellIs" dxfId="907" priority="44" stopIfTrue="1" operator="lessThan">
      <formula>0.0005</formula>
    </cfRule>
  </conditionalFormatting>
  <conditionalFormatting sqref="A25:XFD25">
    <cfRule type="cellIs" dxfId="906" priority="39" stopIfTrue="1" operator="equal">
      <formula>0</formula>
    </cfRule>
  </conditionalFormatting>
  <conditionalFormatting sqref="A26:XFD26">
    <cfRule type="cellIs" dxfId="905" priority="37" stopIfTrue="1" operator="equal">
      <formula>1</formula>
    </cfRule>
    <cfRule type="cellIs" dxfId="904" priority="38" stopIfTrue="1" operator="lessThan">
      <formula>0.0005</formula>
    </cfRule>
  </conditionalFormatting>
  <conditionalFormatting sqref="A27:XFD27">
    <cfRule type="cellIs" dxfId="903" priority="33" stopIfTrue="1" operator="equal">
      <formula>0</formula>
    </cfRule>
  </conditionalFormatting>
  <conditionalFormatting sqref="A28:XFD28">
    <cfRule type="cellIs" dxfId="902" priority="31" stopIfTrue="1" operator="equal">
      <formula>1</formula>
    </cfRule>
    <cfRule type="cellIs" dxfId="901" priority="32" stopIfTrue="1" operator="lessThan">
      <formula>0.0005</formula>
    </cfRule>
  </conditionalFormatting>
  <conditionalFormatting sqref="A29:XFD29">
    <cfRule type="cellIs" dxfId="900" priority="27" stopIfTrue="1" operator="equal">
      <formula>0</formula>
    </cfRule>
  </conditionalFormatting>
  <conditionalFormatting sqref="A30:XFD30">
    <cfRule type="cellIs" dxfId="899" priority="25" stopIfTrue="1" operator="equal">
      <formula>1</formula>
    </cfRule>
    <cfRule type="cellIs" dxfId="898" priority="26" stopIfTrue="1" operator="lessThan">
      <formula>0.0005</formula>
    </cfRule>
  </conditionalFormatting>
  <conditionalFormatting sqref="A31:XFD31">
    <cfRule type="cellIs" dxfId="897" priority="21" stopIfTrue="1" operator="equal">
      <formula>0</formula>
    </cfRule>
  </conditionalFormatting>
  <conditionalFormatting sqref="A32:XFD32">
    <cfRule type="cellIs" dxfId="896" priority="19" stopIfTrue="1" operator="equal">
      <formula>1</formula>
    </cfRule>
    <cfRule type="cellIs" dxfId="895" priority="20" stopIfTrue="1" operator="lessThan">
      <formula>0.0005</formula>
    </cfRule>
  </conditionalFormatting>
  <conditionalFormatting sqref="A33:XFD33">
    <cfRule type="cellIs" dxfId="894" priority="15" stopIfTrue="1" operator="equal">
      <formula>0</formula>
    </cfRule>
  </conditionalFormatting>
  <conditionalFormatting sqref="A34:XFD34">
    <cfRule type="cellIs" dxfId="893" priority="13" stopIfTrue="1" operator="equal">
      <formula>1</formula>
    </cfRule>
    <cfRule type="cellIs" dxfId="892" priority="14" stopIfTrue="1" operator="lessThan">
      <formula>0.0005</formula>
    </cfRule>
  </conditionalFormatting>
  <conditionalFormatting sqref="A35:XFD35">
    <cfRule type="cellIs" dxfId="891" priority="9" stopIfTrue="1" operator="equal">
      <formula>0</formula>
    </cfRule>
  </conditionalFormatting>
  <conditionalFormatting sqref="A36:XFD36">
    <cfRule type="cellIs" dxfId="890" priority="7" stopIfTrue="1" operator="equal">
      <formula>1</formula>
    </cfRule>
    <cfRule type="cellIs" dxfId="889" priority="8" stopIfTrue="1" operator="lessThan">
      <formula>0.0005</formula>
    </cfRule>
  </conditionalFormatting>
  <conditionalFormatting sqref="A37:XFD37">
    <cfRule type="cellIs" dxfId="888" priority="3" stopIfTrue="1" operator="equal">
      <formula>0</formula>
    </cfRule>
  </conditionalFormatting>
  <conditionalFormatting sqref="A38:XFD38">
    <cfRule type="cellIs" dxfId="887" priority="1" stopIfTrue="1" operator="equal">
      <formula>1</formula>
    </cfRule>
    <cfRule type="cellIs" dxfId="886" priority="2" stopIfTrue="1" operator="lessThan">
      <formula>0.0005</formula>
    </cfRule>
  </conditionalFormatting>
  <conditionalFormatting sqref="B7:IV7">
    <cfRule type="cellIs" dxfId="885" priority="93" stopIfTrue="1" operator="equal">
      <formula>0</formula>
    </cfRule>
  </conditionalFormatting>
  <hyperlinks>
    <hyperlink ref="A45" r:id="rId1" display="Publikation und Tabellen stehen unter der Lizenz CC BY-SA DEED 4.0." xr:uid="{B8920E28-7F7B-4F8E-AA13-03DC16FED627}"/>
    <hyperlink ref="E43" r:id="rId2" xr:uid="{1D748E22-AC4F-4033-883E-FABFBE8F90BE}"/>
    <hyperlink ref="E43:G43" r:id="rId3" display="http://dx.doi.org/10.4232/1.14582 " xr:uid="{7004F403-CD33-4EA8-B804-E95EBAD2B658}"/>
  </hyperlinks>
  <pageMargins left="0.7" right="0.7" top="0.78740157499999996" bottom="0.78740157499999996" header="0.3" footer="0.3"/>
  <pageSetup paperSize="9" scale="67" orientation="portrait" r:id="rId4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6DD317-2174-4D34-AE83-84839FB8DB88}">
  <sheetPr>
    <pageSetUpPr fitToPage="1"/>
  </sheetPr>
  <dimension ref="A1:M45"/>
  <sheetViews>
    <sheetView view="pageBreakPreview" zoomScaleNormal="100" zoomScaleSheetLayoutView="100" workbookViewId="0">
      <selection sqref="A1:I1"/>
    </sheetView>
  </sheetViews>
  <sheetFormatPr baseColWidth="10" defaultRowHeight="12.75" x14ac:dyDescent="0.2"/>
  <cols>
    <col min="1" max="1" width="13.7109375" style="20" customWidth="1"/>
    <col min="2" max="9" width="9.7109375" style="20" customWidth="1"/>
    <col min="10" max="10" width="2.7109375" style="397" customWidth="1"/>
    <col min="11" max="11" width="2" style="397" customWidth="1"/>
    <col min="12" max="12" width="5.28515625" style="20" customWidth="1"/>
    <col min="13" max="16384" width="11.42578125" style="20"/>
  </cols>
  <sheetData>
    <row r="1" spans="1:13" ht="39.950000000000003" customHeight="1" thickBot="1" x14ac:dyDescent="0.25">
      <c r="A1" s="785" t="str">
        <f>"Tabelle 2.1: Hauptberufliche vhs-Leitung nach Ländern " &amp;Hilfswerte!B1</f>
        <v>Tabelle 2.1: Hauptberufliche vhs-Leitung nach Ländern 2024</v>
      </c>
      <c r="B1" s="785"/>
      <c r="C1" s="785"/>
      <c r="D1" s="785"/>
      <c r="E1" s="785"/>
      <c r="F1" s="785"/>
      <c r="G1" s="785"/>
      <c r="H1" s="785"/>
      <c r="I1" s="785"/>
      <c r="L1" s="397"/>
      <c r="M1" s="397"/>
    </row>
    <row r="2" spans="1:13" ht="18" customHeight="1" x14ac:dyDescent="0.2">
      <c r="A2" s="801" t="s">
        <v>12</v>
      </c>
      <c r="B2" s="795" t="s">
        <v>410</v>
      </c>
      <c r="C2" s="796"/>
      <c r="D2" s="806" t="s">
        <v>13</v>
      </c>
      <c r="E2" s="806"/>
      <c r="F2" s="806"/>
      <c r="G2" s="806"/>
      <c r="H2" s="806"/>
      <c r="I2" s="807"/>
      <c r="L2" s="397"/>
      <c r="M2" s="397"/>
    </row>
    <row r="3" spans="1:13" ht="50.1" customHeight="1" x14ac:dyDescent="0.2">
      <c r="A3" s="802"/>
      <c r="B3" s="797"/>
      <c r="C3" s="798"/>
      <c r="D3" s="789" t="s">
        <v>411</v>
      </c>
      <c r="E3" s="804"/>
      <c r="F3" s="789" t="s">
        <v>412</v>
      </c>
      <c r="G3" s="804"/>
      <c r="H3" s="789" t="s">
        <v>413</v>
      </c>
      <c r="I3" s="805"/>
      <c r="L3" s="397"/>
      <c r="M3" s="397"/>
    </row>
    <row r="4" spans="1:13" ht="22.5" x14ac:dyDescent="0.2">
      <c r="A4" s="803"/>
      <c r="B4" s="567" t="s">
        <v>9</v>
      </c>
      <c r="C4" s="566" t="s">
        <v>376</v>
      </c>
      <c r="D4" s="567" t="s">
        <v>9</v>
      </c>
      <c r="E4" s="566" t="s">
        <v>376</v>
      </c>
      <c r="F4" s="571" t="s">
        <v>9</v>
      </c>
      <c r="G4" s="566" t="s">
        <v>376</v>
      </c>
      <c r="H4" s="567" t="s">
        <v>9</v>
      </c>
      <c r="I4" s="570" t="s">
        <v>376</v>
      </c>
      <c r="L4" s="397"/>
      <c r="M4" s="397"/>
    </row>
    <row r="5" spans="1:13" ht="12.75" customHeight="1" x14ac:dyDescent="0.2">
      <c r="A5" s="799" t="s">
        <v>61</v>
      </c>
      <c r="B5" s="10">
        <v>138</v>
      </c>
      <c r="C5" s="113">
        <v>91.3</v>
      </c>
      <c r="D5" s="11">
        <v>94.2</v>
      </c>
      <c r="E5" s="113">
        <v>62.6</v>
      </c>
      <c r="F5" s="11">
        <v>33</v>
      </c>
      <c r="G5" s="113">
        <v>21.6</v>
      </c>
      <c r="H5" s="11">
        <v>10.8</v>
      </c>
      <c r="I5" s="114">
        <v>7.1</v>
      </c>
      <c r="L5" s="397"/>
      <c r="M5" s="397"/>
    </row>
    <row r="6" spans="1:13" s="28" customFormat="1" x14ac:dyDescent="0.2">
      <c r="A6" s="782"/>
      <c r="B6" s="8">
        <v>1</v>
      </c>
      <c r="C6" s="16">
        <v>0.66159000000000001</v>
      </c>
      <c r="D6" s="7">
        <v>0.68261000000000005</v>
      </c>
      <c r="E6" s="16">
        <v>0.66454000000000002</v>
      </c>
      <c r="F6" s="7">
        <v>0.23913000000000001</v>
      </c>
      <c r="G6" s="16">
        <v>0.65454999999999997</v>
      </c>
      <c r="H6" s="7">
        <v>7.8259999999999996E-2</v>
      </c>
      <c r="I6" s="17">
        <v>0.65741000000000005</v>
      </c>
      <c r="J6" s="400"/>
      <c r="K6" s="400"/>
      <c r="L6" s="400"/>
      <c r="M6" s="400"/>
    </row>
    <row r="7" spans="1:13" x14ac:dyDescent="0.2">
      <c r="A7" s="782" t="s">
        <v>62</v>
      </c>
      <c r="B7" s="10">
        <v>132.30000000000001</v>
      </c>
      <c r="C7" s="113">
        <v>81.099999999999994</v>
      </c>
      <c r="D7" s="11">
        <v>105.3</v>
      </c>
      <c r="E7" s="113">
        <v>64.099999999999994</v>
      </c>
      <c r="F7" s="11">
        <v>24.3</v>
      </c>
      <c r="G7" s="113">
        <v>16.100000000000001</v>
      </c>
      <c r="H7" s="11">
        <v>2.7</v>
      </c>
      <c r="I7" s="114">
        <v>0.9</v>
      </c>
      <c r="L7" s="397"/>
      <c r="M7" s="397"/>
    </row>
    <row r="8" spans="1:13" x14ac:dyDescent="0.2">
      <c r="A8" s="782"/>
      <c r="B8" s="8">
        <v>1</v>
      </c>
      <c r="C8" s="16">
        <v>0.61299999999999999</v>
      </c>
      <c r="D8" s="7">
        <v>0.79591999999999996</v>
      </c>
      <c r="E8" s="16">
        <v>0.60873999999999995</v>
      </c>
      <c r="F8" s="7">
        <v>0.18367</v>
      </c>
      <c r="G8" s="16">
        <v>0.66254999999999997</v>
      </c>
      <c r="H8" s="7">
        <v>2.0410000000000001E-2</v>
      </c>
      <c r="I8" s="17">
        <v>0.33333000000000002</v>
      </c>
      <c r="L8" s="397"/>
      <c r="M8" s="397"/>
    </row>
    <row r="9" spans="1:13" x14ac:dyDescent="0.2">
      <c r="A9" s="782" t="s">
        <v>63</v>
      </c>
      <c r="B9" s="10">
        <v>12</v>
      </c>
      <c r="C9" s="113">
        <v>5</v>
      </c>
      <c r="D9" s="11">
        <v>11.7</v>
      </c>
      <c r="E9" s="113">
        <v>5</v>
      </c>
      <c r="F9" s="11">
        <v>0.3</v>
      </c>
      <c r="G9" s="113">
        <v>0</v>
      </c>
      <c r="H9" s="11">
        <v>0</v>
      </c>
      <c r="I9" s="114">
        <v>0</v>
      </c>
      <c r="L9" s="397"/>
      <c r="M9" s="397"/>
    </row>
    <row r="10" spans="1:13" x14ac:dyDescent="0.2">
      <c r="A10" s="782"/>
      <c r="B10" s="8">
        <v>1</v>
      </c>
      <c r="C10" s="16">
        <v>0.41666999999999998</v>
      </c>
      <c r="D10" s="7">
        <v>0.97499999999999998</v>
      </c>
      <c r="E10" s="16">
        <v>0.42735000000000001</v>
      </c>
      <c r="F10" s="7">
        <v>2.5000000000000001E-2</v>
      </c>
      <c r="G10" s="16" t="s">
        <v>482</v>
      </c>
      <c r="H10" s="7" t="s">
        <v>482</v>
      </c>
      <c r="I10" s="17" t="s">
        <v>482</v>
      </c>
      <c r="L10" s="397"/>
      <c r="M10" s="397"/>
    </row>
    <row r="11" spans="1:13" x14ac:dyDescent="0.2">
      <c r="A11" s="782" t="s">
        <v>64</v>
      </c>
      <c r="B11" s="10">
        <v>18.399999999999999</v>
      </c>
      <c r="C11" s="113">
        <v>12.4</v>
      </c>
      <c r="D11" s="11">
        <v>13.1</v>
      </c>
      <c r="E11" s="113">
        <v>7.9</v>
      </c>
      <c r="F11" s="11">
        <v>3.7</v>
      </c>
      <c r="G11" s="113">
        <v>2.9</v>
      </c>
      <c r="H11" s="11">
        <v>1.6</v>
      </c>
      <c r="I11" s="114">
        <v>1.6</v>
      </c>
      <c r="L11" s="397"/>
      <c r="M11" s="397"/>
    </row>
    <row r="12" spans="1:13" x14ac:dyDescent="0.2">
      <c r="A12" s="782"/>
      <c r="B12" s="8">
        <v>1</v>
      </c>
      <c r="C12" s="16">
        <v>0.67391000000000001</v>
      </c>
      <c r="D12" s="7">
        <v>0.71196000000000004</v>
      </c>
      <c r="E12" s="16">
        <v>0.60304999999999997</v>
      </c>
      <c r="F12" s="7">
        <v>0.20108999999999999</v>
      </c>
      <c r="G12" s="16">
        <v>0.78378000000000003</v>
      </c>
      <c r="H12" s="7">
        <v>8.6959999999999996E-2</v>
      </c>
      <c r="I12" s="17">
        <v>1</v>
      </c>
      <c r="L12" s="397"/>
      <c r="M12" s="397"/>
    </row>
    <row r="13" spans="1:13" x14ac:dyDescent="0.2">
      <c r="A13" s="782" t="s">
        <v>65</v>
      </c>
      <c r="B13" s="10">
        <v>2.5</v>
      </c>
      <c r="C13" s="113">
        <v>1.5</v>
      </c>
      <c r="D13" s="11">
        <v>2.2999999999999998</v>
      </c>
      <c r="E13" s="113">
        <v>1.3</v>
      </c>
      <c r="F13" s="11">
        <v>0.2</v>
      </c>
      <c r="G13" s="113">
        <v>0.2</v>
      </c>
      <c r="H13" s="11">
        <v>0</v>
      </c>
      <c r="I13" s="114">
        <v>0</v>
      </c>
      <c r="L13" s="397"/>
      <c r="M13" s="397"/>
    </row>
    <row r="14" spans="1:13" x14ac:dyDescent="0.2">
      <c r="A14" s="782"/>
      <c r="B14" s="8">
        <v>1</v>
      </c>
      <c r="C14" s="16">
        <v>0.6</v>
      </c>
      <c r="D14" s="7">
        <v>0.92</v>
      </c>
      <c r="E14" s="16">
        <v>0.56521999999999994</v>
      </c>
      <c r="F14" s="7">
        <v>0.08</v>
      </c>
      <c r="G14" s="16">
        <v>1</v>
      </c>
      <c r="H14" s="7" t="s">
        <v>482</v>
      </c>
      <c r="I14" s="17" t="s">
        <v>482</v>
      </c>
      <c r="L14" s="397"/>
      <c r="M14" s="397"/>
    </row>
    <row r="15" spans="1:13" x14ac:dyDescent="0.2">
      <c r="A15" s="782" t="s">
        <v>66</v>
      </c>
      <c r="B15" s="10">
        <v>2</v>
      </c>
      <c r="C15" s="113">
        <v>0</v>
      </c>
      <c r="D15" s="11">
        <v>1.5</v>
      </c>
      <c r="E15" s="113">
        <v>0</v>
      </c>
      <c r="F15" s="11">
        <v>0</v>
      </c>
      <c r="G15" s="113">
        <v>0</v>
      </c>
      <c r="H15" s="11">
        <v>0.5</v>
      </c>
      <c r="I15" s="114">
        <v>0</v>
      </c>
      <c r="L15" s="397"/>
      <c r="M15" s="397"/>
    </row>
    <row r="16" spans="1:13" x14ac:dyDescent="0.2">
      <c r="A16" s="782"/>
      <c r="B16" s="8">
        <v>1</v>
      </c>
      <c r="C16" s="16" t="s">
        <v>482</v>
      </c>
      <c r="D16" s="7">
        <v>0.75</v>
      </c>
      <c r="E16" s="16" t="s">
        <v>482</v>
      </c>
      <c r="F16" s="7" t="s">
        <v>482</v>
      </c>
      <c r="G16" s="16" t="s">
        <v>482</v>
      </c>
      <c r="H16" s="7">
        <v>0.25</v>
      </c>
      <c r="I16" s="17" t="s">
        <v>482</v>
      </c>
      <c r="L16" s="397"/>
      <c r="M16" s="397"/>
    </row>
    <row r="17" spans="1:13" x14ac:dyDescent="0.2">
      <c r="A17" s="782" t="s">
        <v>67</v>
      </c>
      <c r="B17" s="10">
        <v>38.9</v>
      </c>
      <c r="C17" s="113">
        <v>15.6</v>
      </c>
      <c r="D17" s="11">
        <v>30</v>
      </c>
      <c r="E17" s="113">
        <v>11.4</v>
      </c>
      <c r="F17" s="11">
        <v>7.6</v>
      </c>
      <c r="G17" s="113">
        <v>3.7</v>
      </c>
      <c r="H17" s="11">
        <v>1.3</v>
      </c>
      <c r="I17" s="114">
        <v>0.5</v>
      </c>
      <c r="L17" s="397"/>
      <c r="M17" s="397"/>
    </row>
    <row r="18" spans="1:13" x14ac:dyDescent="0.2">
      <c r="A18" s="782"/>
      <c r="B18" s="8">
        <v>1</v>
      </c>
      <c r="C18" s="16">
        <v>0.40103</v>
      </c>
      <c r="D18" s="7">
        <v>0.77120999999999995</v>
      </c>
      <c r="E18" s="16">
        <v>0.38</v>
      </c>
      <c r="F18" s="7">
        <v>0.19536999999999999</v>
      </c>
      <c r="G18" s="16">
        <v>0.48683999999999999</v>
      </c>
      <c r="H18" s="7">
        <v>3.3419999999999998E-2</v>
      </c>
      <c r="I18" s="17">
        <v>0.38462000000000002</v>
      </c>
      <c r="L18" s="397"/>
      <c r="M18" s="397"/>
    </row>
    <row r="19" spans="1:13" ht="12.75" customHeight="1" x14ac:dyDescent="0.2">
      <c r="A19" s="782" t="s">
        <v>68</v>
      </c>
      <c r="B19" s="10">
        <v>8.4</v>
      </c>
      <c r="C19" s="113">
        <v>5.4</v>
      </c>
      <c r="D19" s="11">
        <v>7.1</v>
      </c>
      <c r="E19" s="113">
        <v>4.5999999999999996</v>
      </c>
      <c r="F19" s="11">
        <v>1.3</v>
      </c>
      <c r="G19" s="113">
        <v>0.8</v>
      </c>
      <c r="H19" s="11">
        <v>0</v>
      </c>
      <c r="I19" s="114">
        <v>0</v>
      </c>
      <c r="L19" s="397"/>
      <c r="M19" s="397"/>
    </row>
    <row r="20" spans="1:13" x14ac:dyDescent="0.2">
      <c r="A20" s="782"/>
      <c r="B20" s="8">
        <v>1</v>
      </c>
      <c r="C20" s="16">
        <v>0.64285999999999999</v>
      </c>
      <c r="D20" s="7">
        <v>0.84523999999999999</v>
      </c>
      <c r="E20" s="16">
        <v>0.64788999999999997</v>
      </c>
      <c r="F20" s="7">
        <v>0.15476000000000001</v>
      </c>
      <c r="G20" s="16">
        <v>0.61538000000000004</v>
      </c>
      <c r="H20" s="7" t="s">
        <v>482</v>
      </c>
      <c r="I20" s="17" t="s">
        <v>482</v>
      </c>
      <c r="L20" s="397"/>
      <c r="M20" s="397"/>
    </row>
    <row r="21" spans="1:13" x14ac:dyDescent="0.2">
      <c r="A21" s="782" t="s">
        <v>69</v>
      </c>
      <c r="B21" s="10">
        <v>62.6</v>
      </c>
      <c r="C21" s="113">
        <v>35.1</v>
      </c>
      <c r="D21" s="11">
        <v>49.6</v>
      </c>
      <c r="E21" s="113">
        <v>27.1</v>
      </c>
      <c r="F21" s="11">
        <v>9.9</v>
      </c>
      <c r="G21" s="113">
        <v>7.2</v>
      </c>
      <c r="H21" s="11">
        <v>3.1</v>
      </c>
      <c r="I21" s="114">
        <v>0.8</v>
      </c>
      <c r="L21" s="397"/>
      <c r="M21" s="397"/>
    </row>
    <row r="22" spans="1:13" x14ac:dyDescent="0.2">
      <c r="A22" s="782"/>
      <c r="B22" s="8">
        <v>1</v>
      </c>
      <c r="C22" s="16">
        <v>0.56069999999999998</v>
      </c>
      <c r="D22" s="7">
        <v>0.79232999999999998</v>
      </c>
      <c r="E22" s="16">
        <v>0.54637000000000002</v>
      </c>
      <c r="F22" s="7">
        <v>0.15815000000000001</v>
      </c>
      <c r="G22" s="16">
        <v>0.72726999999999997</v>
      </c>
      <c r="H22" s="7">
        <v>4.9520000000000002E-2</v>
      </c>
      <c r="I22" s="17">
        <v>0.25806000000000001</v>
      </c>
      <c r="L22" s="397"/>
      <c r="M22" s="397"/>
    </row>
    <row r="23" spans="1:13" ht="12.75" customHeight="1" x14ac:dyDescent="0.2">
      <c r="A23" s="782" t="s">
        <v>70</v>
      </c>
      <c r="B23" s="10">
        <v>126.6</v>
      </c>
      <c r="C23" s="113">
        <v>61.7</v>
      </c>
      <c r="D23" s="11">
        <v>86.6</v>
      </c>
      <c r="E23" s="113">
        <v>42.2</v>
      </c>
      <c r="F23" s="11">
        <v>37.6</v>
      </c>
      <c r="G23" s="113">
        <v>17.7</v>
      </c>
      <c r="H23" s="11">
        <v>2.4</v>
      </c>
      <c r="I23" s="114">
        <v>1.8</v>
      </c>
      <c r="L23" s="397"/>
      <c r="M23" s="397"/>
    </row>
    <row r="24" spans="1:13" x14ac:dyDescent="0.2">
      <c r="A24" s="782"/>
      <c r="B24" s="8">
        <v>1</v>
      </c>
      <c r="C24" s="16">
        <v>0.48736000000000002</v>
      </c>
      <c r="D24" s="7">
        <v>0.68403999999999998</v>
      </c>
      <c r="E24" s="16">
        <v>0.48730000000000001</v>
      </c>
      <c r="F24" s="7">
        <v>0.29699999999999999</v>
      </c>
      <c r="G24" s="16">
        <v>0.47073999999999999</v>
      </c>
      <c r="H24" s="7">
        <v>1.8960000000000001E-2</v>
      </c>
      <c r="I24" s="17">
        <v>0.75</v>
      </c>
      <c r="L24" s="397"/>
      <c r="M24" s="397"/>
    </row>
    <row r="25" spans="1:13" x14ac:dyDescent="0.2">
      <c r="A25" s="782" t="s">
        <v>71</v>
      </c>
      <c r="B25" s="10">
        <v>44.3</v>
      </c>
      <c r="C25" s="113">
        <v>33.200000000000003</v>
      </c>
      <c r="D25" s="11">
        <v>27.2</v>
      </c>
      <c r="E25" s="113">
        <v>19.399999999999999</v>
      </c>
      <c r="F25" s="11">
        <v>14.8</v>
      </c>
      <c r="G25" s="113">
        <v>11.8</v>
      </c>
      <c r="H25" s="11">
        <v>2.2999999999999998</v>
      </c>
      <c r="I25" s="114">
        <v>2</v>
      </c>
      <c r="L25" s="397"/>
      <c r="M25" s="397"/>
    </row>
    <row r="26" spans="1:13" x14ac:dyDescent="0.2">
      <c r="A26" s="782"/>
      <c r="B26" s="8">
        <v>1</v>
      </c>
      <c r="C26" s="16">
        <v>0.74944</v>
      </c>
      <c r="D26" s="7">
        <v>0.61399999999999999</v>
      </c>
      <c r="E26" s="16">
        <v>0.71323999999999999</v>
      </c>
      <c r="F26" s="7">
        <v>0.33409</v>
      </c>
      <c r="G26" s="16">
        <v>0.79730000000000001</v>
      </c>
      <c r="H26" s="7">
        <v>5.1920000000000001E-2</v>
      </c>
      <c r="I26" s="17">
        <v>0.86956999999999995</v>
      </c>
      <c r="L26" s="397"/>
      <c r="M26" s="397"/>
    </row>
    <row r="27" spans="1:13" x14ac:dyDescent="0.2">
      <c r="A27" s="782" t="s">
        <v>72</v>
      </c>
      <c r="B27" s="10">
        <v>13</v>
      </c>
      <c r="C27" s="113">
        <v>10</v>
      </c>
      <c r="D27" s="11">
        <v>9.6</v>
      </c>
      <c r="E27" s="113">
        <v>6.8</v>
      </c>
      <c r="F27" s="11">
        <v>2.9</v>
      </c>
      <c r="G27" s="113">
        <v>2.7</v>
      </c>
      <c r="H27" s="11">
        <v>0.5</v>
      </c>
      <c r="I27" s="114">
        <v>0.5</v>
      </c>
      <c r="L27" s="397"/>
      <c r="M27" s="397"/>
    </row>
    <row r="28" spans="1:13" x14ac:dyDescent="0.2">
      <c r="A28" s="782"/>
      <c r="B28" s="8">
        <v>1</v>
      </c>
      <c r="C28" s="16">
        <v>0.76922999999999997</v>
      </c>
      <c r="D28" s="7">
        <v>0.73846000000000001</v>
      </c>
      <c r="E28" s="16">
        <v>0.70833000000000002</v>
      </c>
      <c r="F28" s="7">
        <v>0.22308</v>
      </c>
      <c r="G28" s="16">
        <v>0.93103000000000002</v>
      </c>
      <c r="H28" s="7">
        <v>3.8460000000000001E-2</v>
      </c>
      <c r="I28" s="17">
        <v>1</v>
      </c>
      <c r="L28" s="397"/>
      <c r="M28" s="397"/>
    </row>
    <row r="29" spans="1:13" x14ac:dyDescent="0.2">
      <c r="A29" s="782" t="s">
        <v>73</v>
      </c>
      <c r="B29" s="10">
        <v>16</v>
      </c>
      <c r="C29" s="113">
        <v>5.5</v>
      </c>
      <c r="D29" s="11">
        <v>11.4</v>
      </c>
      <c r="E29" s="113">
        <v>4.3</v>
      </c>
      <c r="F29" s="11">
        <v>4.0999999999999996</v>
      </c>
      <c r="G29" s="113">
        <v>1</v>
      </c>
      <c r="H29" s="11">
        <v>0.5</v>
      </c>
      <c r="I29" s="114">
        <v>0.2</v>
      </c>
      <c r="L29" s="397"/>
      <c r="M29" s="397"/>
    </row>
    <row r="30" spans="1:13" x14ac:dyDescent="0.2">
      <c r="A30" s="782"/>
      <c r="B30" s="8">
        <v>1</v>
      </c>
      <c r="C30" s="16">
        <v>0.34375</v>
      </c>
      <c r="D30" s="7">
        <v>0.71250000000000002</v>
      </c>
      <c r="E30" s="16">
        <v>0.37719000000000003</v>
      </c>
      <c r="F30" s="7">
        <v>0.25624999999999998</v>
      </c>
      <c r="G30" s="16">
        <v>0.24390000000000001</v>
      </c>
      <c r="H30" s="7">
        <v>3.125E-2</v>
      </c>
      <c r="I30" s="17">
        <v>0.4</v>
      </c>
      <c r="L30" s="397"/>
      <c r="M30" s="397"/>
    </row>
    <row r="31" spans="1:13" x14ac:dyDescent="0.2">
      <c r="A31" s="782" t="s">
        <v>74</v>
      </c>
      <c r="B31" s="10">
        <v>13.4</v>
      </c>
      <c r="C31" s="113">
        <v>7.4</v>
      </c>
      <c r="D31" s="11">
        <v>10.199999999999999</v>
      </c>
      <c r="E31" s="113">
        <v>5.4</v>
      </c>
      <c r="F31" s="11">
        <v>2.7</v>
      </c>
      <c r="G31" s="113">
        <v>2</v>
      </c>
      <c r="H31" s="11">
        <v>0.5</v>
      </c>
      <c r="I31" s="114">
        <v>0</v>
      </c>
      <c r="L31" s="397"/>
      <c r="M31" s="397"/>
    </row>
    <row r="32" spans="1:13" x14ac:dyDescent="0.2">
      <c r="A32" s="782"/>
      <c r="B32" s="8">
        <v>1</v>
      </c>
      <c r="C32" s="16">
        <v>0.55223999999999995</v>
      </c>
      <c r="D32" s="7">
        <v>0.76119000000000003</v>
      </c>
      <c r="E32" s="16">
        <v>0.52941000000000005</v>
      </c>
      <c r="F32" s="7">
        <v>0.20149</v>
      </c>
      <c r="G32" s="16">
        <v>0.74073999999999995</v>
      </c>
      <c r="H32" s="7">
        <v>3.7310000000000003E-2</v>
      </c>
      <c r="I32" s="17" t="s">
        <v>482</v>
      </c>
      <c r="L32" s="397"/>
      <c r="M32" s="397"/>
    </row>
    <row r="33" spans="1:13" ht="12.75" customHeight="1" x14ac:dyDescent="0.2">
      <c r="A33" s="782" t="s">
        <v>75</v>
      </c>
      <c r="B33" s="10">
        <v>47.6</v>
      </c>
      <c r="C33" s="113">
        <v>33.1</v>
      </c>
      <c r="D33" s="11">
        <v>37.6</v>
      </c>
      <c r="E33" s="113">
        <v>25.9</v>
      </c>
      <c r="F33" s="11">
        <v>8.6999999999999993</v>
      </c>
      <c r="G33" s="113">
        <v>7.1</v>
      </c>
      <c r="H33" s="11">
        <v>1.3</v>
      </c>
      <c r="I33" s="114">
        <v>0.1</v>
      </c>
      <c r="L33" s="397"/>
      <c r="M33" s="397"/>
    </row>
    <row r="34" spans="1:13" x14ac:dyDescent="0.2">
      <c r="A34" s="782"/>
      <c r="B34" s="8">
        <v>1</v>
      </c>
      <c r="C34" s="16">
        <v>0.69538</v>
      </c>
      <c r="D34" s="7">
        <v>0.78991999999999996</v>
      </c>
      <c r="E34" s="16">
        <v>0.68883000000000005</v>
      </c>
      <c r="F34" s="7">
        <v>0.18276999999999999</v>
      </c>
      <c r="G34" s="16">
        <v>0.81608999999999998</v>
      </c>
      <c r="H34" s="7">
        <v>2.7310000000000001E-2</v>
      </c>
      <c r="I34" s="17">
        <v>7.6920000000000002E-2</v>
      </c>
      <c r="L34" s="397"/>
      <c r="M34" s="397"/>
    </row>
    <row r="35" spans="1:13" x14ac:dyDescent="0.2">
      <c r="A35" s="800" t="s">
        <v>76</v>
      </c>
      <c r="B35" s="10">
        <v>22.3</v>
      </c>
      <c r="C35" s="113">
        <v>13.8</v>
      </c>
      <c r="D35" s="11">
        <v>16.8</v>
      </c>
      <c r="E35" s="113">
        <v>10.3</v>
      </c>
      <c r="F35" s="11">
        <v>5.5</v>
      </c>
      <c r="G35" s="113">
        <v>3.5</v>
      </c>
      <c r="H35" s="11">
        <v>0</v>
      </c>
      <c r="I35" s="114">
        <v>0</v>
      </c>
      <c r="L35" s="397"/>
      <c r="M35" s="397"/>
    </row>
    <row r="36" spans="1:13" x14ac:dyDescent="0.2">
      <c r="A36" s="784"/>
      <c r="B36" s="12">
        <v>1</v>
      </c>
      <c r="C36" s="16">
        <v>0.61882999999999999</v>
      </c>
      <c r="D36" s="13">
        <v>0.75336000000000003</v>
      </c>
      <c r="E36" s="16">
        <v>0.61309999999999998</v>
      </c>
      <c r="F36" s="7">
        <v>0.24664</v>
      </c>
      <c r="G36" s="16">
        <v>0.63636000000000004</v>
      </c>
      <c r="H36" s="7" t="s">
        <v>482</v>
      </c>
      <c r="I36" s="17" t="s">
        <v>482</v>
      </c>
      <c r="L36" s="397"/>
      <c r="M36" s="397"/>
    </row>
    <row r="37" spans="1:13" x14ac:dyDescent="0.2">
      <c r="A37" s="780" t="s">
        <v>85</v>
      </c>
      <c r="B37" s="14">
        <v>698.3</v>
      </c>
      <c r="C37" s="115">
        <v>412.1</v>
      </c>
      <c r="D37" s="15">
        <v>514.20000000000005</v>
      </c>
      <c r="E37" s="115">
        <v>298.3</v>
      </c>
      <c r="F37" s="15">
        <v>156.6</v>
      </c>
      <c r="G37" s="115">
        <v>98.3</v>
      </c>
      <c r="H37" s="15">
        <v>27.5</v>
      </c>
      <c r="I37" s="116">
        <v>15.5</v>
      </c>
      <c r="L37" s="397"/>
      <c r="M37" s="397"/>
    </row>
    <row r="38" spans="1:13" ht="13.5" thickBot="1" x14ac:dyDescent="0.25">
      <c r="A38" s="781"/>
      <c r="B38" s="25">
        <v>1</v>
      </c>
      <c r="C38" s="29">
        <v>0.59014999999999995</v>
      </c>
      <c r="D38" s="26">
        <v>0.73636000000000001</v>
      </c>
      <c r="E38" s="29">
        <v>0.58011999999999997</v>
      </c>
      <c r="F38" s="26">
        <v>0.22425999999999999</v>
      </c>
      <c r="G38" s="29">
        <v>0.62770999999999999</v>
      </c>
      <c r="H38" s="26">
        <v>3.9379999999999998E-2</v>
      </c>
      <c r="I38" s="30">
        <v>0.56364000000000003</v>
      </c>
      <c r="L38" s="397"/>
      <c r="M38" s="397"/>
    </row>
    <row r="39" spans="1:13" s="397" customFormat="1" x14ac:dyDescent="0.2"/>
    <row r="40" spans="1:13" s="397" customFormat="1" x14ac:dyDescent="0.2">
      <c r="A40" s="526" t="str">
        <f>"Anmerkungen. Datengrundlage: Volkshochschul-Statistik "&amp;Hilfswerte!B1&amp;"; Basis: "&amp;Tabelle1!$C$36&amp;" vhs."</f>
        <v>Anmerkungen. Datengrundlage: Volkshochschul-Statistik 2024; Basis: 821 vhs.</v>
      </c>
    </row>
    <row r="41" spans="1:13" s="397" customFormat="1" x14ac:dyDescent="0.2"/>
    <row r="42" spans="1:13" s="536" customFormat="1" x14ac:dyDescent="0.2">
      <c r="A42" s="534" t="str">
        <f>Tabelle1!$A$41</f>
        <v>Datengrundlage: Deutsches Institut für Erwachsenenbildung DIE (2025). „Basisdaten Volkshochschul-Statistik (seit 2018)“</v>
      </c>
    </row>
    <row r="43" spans="1:13" s="532" customFormat="1" x14ac:dyDescent="0.2">
      <c r="A43" s="534" t="str">
        <f>Tabelle1!$A$42</f>
        <v xml:space="preserve">(ZA6276; Version 2.0.0) [Data set]. GESIS, Köln. </v>
      </c>
      <c r="E43" s="762" t="s">
        <v>473</v>
      </c>
      <c r="F43" s="762"/>
      <c r="G43" s="762"/>
    </row>
    <row r="44" spans="1:13" s="536" customFormat="1" x14ac:dyDescent="0.2"/>
    <row r="45" spans="1:13" s="536" customFormat="1" x14ac:dyDescent="0.2">
      <c r="A45" s="666" t="str">
        <f>Tabelle1!$A$44</f>
        <v>Die Tabellen stehen unter der Lizenz CC BY-SA DEED 4.0.</v>
      </c>
    </row>
  </sheetData>
  <mergeCells count="25">
    <mergeCell ref="E43:G43"/>
    <mergeCell ref="A1:I1"/>
    <mergeCell ref="A2:A4"/>
    <mergeCell ref="D3:E3"/>
    <mergeCell ref="F3:G3"/>
    <mergeCell ref="H3:I3"/>
    <mergeCell ref="B2:C3"/>
    <mergeCell ref="D2:I2"/>
    <mergeCell ref="A37:A38"/>
    <mergeCell ref="A23:A24"/>
    <mergeCell ref="A25:A26"/>
    <mergeCell ref="A29:A30"/>
    <mergeCell ref="A31:A32"/>
    <mergeCell ref="A33:A34"/>
    <mergeCell ref="A35:A36"/>
    <mergeCell ref="A27:A28"/>
    <mergeCell ref="A17:A18"/>
    <mergeCell ref="A19:A20"/>
    <mergeCell ref="A21:A22"/>
    <mergeCell ref="A5:A6"/>
    <mergeCell ref="A7:A8"/>
    <mergeCell ref="A9:A10"/>
    <mergeCell ref="A11:A12"/>
    <mergeCell ref="A13:A14"/>
    <mergeCell ref="A15:A16"/>
  </mergeCells>
  <conditionalFormatting sqref="A5:I5">
    <cfRule type="cellIs" dxfId="884" priority="42" stopIfTrue="1" operator="equal">
      <formula>0</formula>
    </cfRule>
  </conditionalFormatting>
  <conditionalFormatting sqref="A6:I6">
    <cfRule type="cellIs" dxfId="883" priority="40" stopIfTrue="1" operator="equal">
      <formula>1</formula>
    </cfRule>
    <cfRule type="cellIs" dxfId="882" priority="41" stopIfTrue="1" operator="lessThan">
      <formula>0.0005</formula>
    </cfRule>
  </conditionalFormatting>
  <conditionalFormatting sqref="A8:I8">
    <cfRule type="cellIs" dxfId="881" priority="37" stopIfTrue="1" operator="equal">
      <formula>1</formula>
    </cfRule>
    <cfRule type="cellIs" dxfId="880" priority="38" stopIfTrue="1" operator="lessThan">
      <formula>0.0005</formula>
    </cfRule>
  </conditionalFormatting>
  <conditionalFormatting sqref="A9:I9">
    <cfRule type="cellIs" dxfId="879" priority="36" stopIfTrue="1" operator="equal">
      <formula>0</formula>
    </cfRule>
  </conditionalFormatting>
  <conditionalFormatting sqref="A10:I10">
    <cfRule type="cellIs" dxfId="878" priority="34" stopIfTrue="1" operator="equal">
      <formula>1</formula>
    </cfRule>
    <cfRule type="cellIs" dxfId="877" priority="35" stopIfTrue="1" operator="lessThan">
      <formula>0.0005</formula>
    </cfRule>
  </conditionalFormatting>
  <conditionalFormatting sqref="A11:I11">
    <cfRule type="cellIs" dxfId="876" priority="33" stopIfTrue="1" operator="equal">
      <formula>0</formula>
    </cfRule>
  </conditionalFormatting>
  <conditionalFormatting sqref="A12:I12">
    <cfRule type="cellIs" dxfId="875" priority="31" stopIfTrue="1" operator="equal">
      <formula>1</formula>
    </cfRule>
    <cfRule type="cellIs" dxfId="874" priority="32" stopIfTrue="1" operator="lessThan">
      <formula>0.0005</formula>
    </cfRule>
  </conditionalFormatting>
  <conditionalFormatting sqref="A13:I13">
    <cfRule type="cellIs" dxfId="873" priority="30" stopIfTrue="1" operator="equal">
      <formula>0</formula>
    </cfRule>
  </conditionalFormatting>
  <conditionalFormatting sqref="A14:I14">
    <cfRule type="cellIs" dxfId="872" priority="28" stopIfTrue="1" operator="equal">
      <formula>1</formula>
    </cfRule>
    <cfRule type="cellIs" dxfId="871" priority="29" stopIfTrue="1" operator="lessThan">
      <formula>0.0005</formula>
    </cfRule>
  </conditionalFormatting>
  <conditionalFormatting sqref="A15:I15">
    <cfRule type="cellIs" dxfId="870" priority="27" stopIfTrue="1" operator="equal">
      <formula>0</formula>
    </cfRule>
  </conditionalFormatting>
  <conditionalFormatting sqref="A16:I16">
    <cfRule type="cellIs" dxfId="869" priority="25" stopIfTrue="1" operator="equal">
      <formula>1</formula>
    </cfRule>
    <cfRule type="cellIs" dxfId="868" priority="26" stopIfTrue="1" operator="lessThan">
      <formula>0.0005</formula>
    </cfRule>
  </conditionalFormatting>
  <conditionalFormatting sqref="A17:I17">
    <cfRule type="cellIs" dxfId="867" priority="24" stopIfTrue="1" operator="equal">
      <formula>0</formula>
    </cfRule>
  </conditionalFormatting>
  <conditionalFormatting sqref="A18:I18">
    <cfRule type="cellIs" dxfId="866" priority="22" stopIfTrue="1" operator="equal">
      <formula>1</formula>
    </cfRule>
    <cfRule type="cellIs" dxfId="865" priority="23" stopIfTrue="1" operator="lessThan">
      <formula>0.0005</formula>
    </cfRule>
  </conditionalFormatting>
  <conditionalFormatting sqref="A19:I19">
    <cfRule type="cellIs" dxfId="864" priority="21" stopIfTrue="1" operator="equal">
      <formula>0</formula>
    </cfRule>
  </conditionalFormatting>
  <conditionalFormatting sqref="A20:I20">
    <cfRule type="cellIs" dxfId="863" priority="19" stopIfTrue="1" operator="equal">
      <formula>1</formula>
    </cfRule>
    <cfRule type="cellIs" dxfId="862" priority="20" stopIfTrue="1" operator="lessThan">
      <formula>0.0005</formula>
    </cfRule>
  </conditionalFormatting>
  <conditionalFormatting sqref="A21:I21">
    <cfRule type="cellIs" dxfId="861" priority="18" stopIfTrue="1" operator="equal">
      <formula>0</formula>
    </cfRule>
  </conditionalFormatting>
  <conditionalFormatting sqref="A22:I22">
    <cfRule type="cellIs" dxfId="860" priority="16" stopIfTrue="1" operator="equal">
      <formula>1</formula>
    </cfRule>
    <cfRule type="cellIs" dxfId="859" priority="17" stopIfTrue="1" operator="lessThan">
      <formula>0.0005</formula>
    </cfRule>
  </conditionalFormatting>
  <conditionalFormatting sqref="A23:I23">
    <cfRule type="cellIs" dxfId="858" priority="15" stopIfTrue="1" operator="equal">
      <formula>0</formula>
    </cfRule>
  </conditionalFormatting>
  <conditionalFormatting sqref="A24:I24">
    <cfRule type="cellIs" dxfId="857" priority="13" stopIfTrue="1" operator="equal">
      <formula>1</formula>
    </cfRule>
    <cfRule type="cellIs" dxfId="856" priority="14" stopIfTrue="1" operator="lessThan">
      <formula>0.0005</formula>
    </cfRule>
  </conditionalFormatting>
  <conditionalFormatting sqref="A25:I25">
    <cfRule type="cellIs" dxfId="855" priority="12" stopIfTrue="1" operator="equal">
      <formula>0</formula>
    </cfRule>
  </conditionalFormatting>
  <conditionalFormatting sqref="A26:I26">
    <cfRule type="cellIs" dxfId="854" priority="10" stopIfTrue="1" operator="equal">
      <formula>1</formula>
    </cfRule>
    <cfRule type="cellIs" dxfId="853" priority="11" stopIfTrue="1" operator="lessThan">
      <formula>0.0005</formula>
    </cfRule>
  </conditionalFormatting>
  <conditionalFormatting sqref="A27:I27">
    <cfRule type="cellIs" dxfId="852" priority="9" stopIfTrue="1" operator="equal">
      <formula>0</formula>
    </cfRule>
  </conditionalFormatting>
  <conditionalFormatting sqref="A28:I28">
    <cfRule type="cellIs" dxfId="851" priority="7" stopIfTrue="1" operator="equal">
      <formula>1</formula>
    </cfRule>
    <cfRule type="cellIs" dxfId="850" priority="8" stopIfTrue="1" operator="lessThan">
      <formula>0.0005</formula>
    </cfRule>
  </conditionalFormatting>
  <conditionalFormatting sqref="A29:I29">
    <cfRule type="cellIs" dxfId="849" priority="6" stopIfTrue="1" operator="equal">
      <formula>0</formula>
    </cfRule>
  </conditionalFormatting>
  <conditionalFormatting sqref="A30:I30">
    <cfRule type="cellIs" dxfId="848" priority="4" stopIfTrue="1" operator="equal">
      <formula>1</formula>
    </cfRule>
    <cfRule type="cellIs" dxfId="847" priority="5" stopIfTrue="1" operator="lessThan">
      <formula>0.0005</formula>
    </cfRule>
  </conditionalFormatting>
  <conditionalFormatting sqref="A31:I31">
    <cfRule type="cellIs" dxfId="846" priority="3" stopIfTrue="1" operator="equal">
      <formula>0</formula>
    </cfRule>
  </conditionalFormatting>
  <conditionalFormatting sqref="A32:I32">
    <cfRule type="cellIs" dxfId="845" priority="1" stopIfTrue="1" operator="equal">
      <formula>1</formula>
    </cfRule>
    <cfRule type="cellIs" dxfId="844" priority="2" stopIfTrue="1" operator="lessThan">
      <formula>0.0005</formula>
    </cfRule>
  </conditionalFormatting>
  <conditionalFormatting sqref="A33:I33 A35:I35">
    <cfRule type="cellIs" dxfId="843" priority="45" stopIfTrue="1" operator="equal">
      <formula>0</formula>
    </cfRule>
  </conditionalFormatting>
  <conditionalFormatting sqref="A34:I34 A36:I36">
    <cfRule type="cellIs" dxfId="842" priority="43" stopIfTrue="1" operator="equal">
      <formula>1</formula>
    </cfRule>
    <cfRule type="cellIs" dxfId="841" priority="44" stopIfTrue="1" operator="lessThan">
      <formula>0.0005</formula>
    </cfRule>
  </conditionalFormatting>
  <conditionalFormatting sqref="A37:I37">
    <cfRule type="cellIs" dxfId="840" priority="48" stopIfTrue="1" operator="equal">
      <formula>0</formula>
    </cfRule>
  </conditionalFormatting>
  <conditionalFormatting sqref="A38:I38">
    <cfRule type="cellIs" dxfId="839" priority="46" stopIfTrue="1" operator="equal">
      <formula>1</formula>
    </cfRule>
    <cfRule type="cellIs" dxfId="838" priority="47" stopIfTrue="1" operator="lessThan">
      <formula>0.0005</formula>
    </cfRule>
  </conditionalFormatting>
  <conditionalFormatting sqref="B7:I7">
    <cfRule type="cellIs" dxfId="837" priority="39" stopIfTrue="1" operator="equal">
      <formula>0</formula>
    </cfRule>
  </conditionalFormatting>
  <hyperlinks>
    <hyperlink ref="A45" r:id="rId1" display="Publikation und Tabellen stehen unter der Lizenz CC BY-SA DEED 4.0." xr:uid="{ACEC1FCA-964F-4291-B3D3-B772F7CE262E}"/>
    <hyperlink ref="E43" r:id="rId2" xr:uid="{3368D6A8-E31A-46EF-A43E-26730BBB820F}"/>
    <hyperlink ref="E43:G43" r:id="rId3" display="http://dx.doi.org/10.4232/1.14582 " xr:uid="{B7D3BB1F-95F0-496A-A9CC-E36241508440}"/>
  </hyperlinks>
  <pageMargins left="0.7" right="0.7" top="0.78740157499999996" bottom="0.78740157499999996" header="0.3" footer="0.3"/>
  <pageSetup paperSize="9" scale="79" orientation="portrait" r:id="rId4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ACAF3B-C6CC-4FEE-8757-D71B55C1EE51}">
  <dimension ref="A1:AL46"/>
  <sheetViews>
    <sheetView view="pageBreakPreview" zoomScaleNormal="80" zoomScaleSheetLayoutView="100" workbookViewId="0"/>
  </sheetViews>
  <sheetFormatPr baseColWidth="10" defaultRowHeight="12.75" x14ac:dyDescent="0.2"/>
  <cols>
    <col min="1" max="1" width="14.85546875" style="20" customWidth="1"/>
    <col min="2" max="37" width="9.7109375" style="20" customWidth="1"/>
    <col min="38" max="38" width="4" style="397" customWidth="1"/>
    <col min="39" max="16384" width="11.42578125" style="20"/>
  </cols>
  <sheetData>
    <row r="1" spans="1:38" s="397" customFormat="1" ht="39.950000000000003" customHeight="1" thickBot="1" x14ac:dyDescent="0.25">
      <c r="A1" s="542" t="str">
        <f>"Tabelle 2.2: Hauptberufliches pädagogisches Personal nach Ländern " &amp;Hilfswerte!B1</f>
        <v>Tabelle 2.2: Hauptberufliches pädagogisches Personal nach Ländern 2024</v>
      </c>
      <c r="B1" s="542"/>
      <c r="C1" s="542"/>
      <c r="D1" s="542"/>
      <c r="E1" s="542"/>
      <c r="F1" s="542"/>
      <c r="G1" s="542"/>
      <c r="H1" s="542"/>
      <c r="I1" s="542"/>
      <c r="J1" s="542"/>
      <c r="K1" s="542"/>
      <c r="L1" s="542"/>
      <c r="M1" s="542" t="str">
        <f>"noch "&amp;A1&amp;""</f>
        <v>noch Tabelle 2.2: Hauptberufliches pädagogisches Personal nach Ländern 2024</v>
      </c>
      <c r="N1" s="542"/>
      <c r="O1" s="542"/>
      <c r="P1" s="542"/>
      <c r="Q1" s="542"/>
      <c r="R1" s="542"/>
      <c r="S1" s="542"/>
      <c r="T1" s="542"/>
      <c r="U1" s="542"/>
      <c r="V1" s="542"/>
      <c r="W1" s="542"/>
      <c r="X1" s="542"/>
      <c r="Y1" s="542"/>
      <c r="Z1" s="542"/>
      <c r="AA1" s="542"/>
      <c r="AB1" s="817" t="str">
        <f>M1</f>
        <v>noch Tabelle 2.2: Hauptberufliches pädagogisches Personal nach Ländern 2024</v>
      </c>
      <c r="AC1" s="817"/>
      <c r="AD1" s="817"/>
      <c r="AE1" s="817"/>
      <c r="AF1" s="817"/>
      <c r="AG1" s="817"/>
      <c r="AH1" s="817"/>
      <c r="AI1" s="817"/>
      <c r="AJ1" s="817"/>
      <c r="AK1" s="817"/>
    </row>
    <row r="2" spans="1:38" s="139" customFormat="1" ht="18" customHeight="1" x14ac:dyDescent="0.2">
      <c r="A2" s="786" t="s">
        <v>12</v>
      </c>
      <c r="B2" s="811" t="s">
        <v>399</v>
      </c>
      <c r="C2" s="812"/>
      <c r="D2" s="812"/>
      <c r="E2" s="812"/>
      <c r="F2" s="812"/>
      <c r="G2" s="812"/>
      <c r="H2" s="806" t="s">
        <v>13</v>
      </c>
      <c r="I2" s="806"/>
      <c r="J2" s="806"/>
      <c r="K2" s="806"/>
      <c r="L2" s="806"/>
      <c r="M2" s="806"/>
      <c r="N2" s="806"/>
      <c r="O2" s="806"/>
      <c r="P2" s="806"/>
      <c r="Q2" s="806"/>
      <c r="R2" s="806"/>
      <c r="S2" s="806"/>
      <c r="T2" s="806"/>
      <c r="U2" s="806"/>
      <c r="V2" s="806"/>
      <c r="W2" s="806"/>
      <c r="X2" s="806"/>
      <c r="Y2" s="806"/>
      <c r="Z2" s="806"/>
      <c r="AA2" s="806"/>
      <c r="AB2" s="806"/>
      <c r="AC2" s="806"/>
      <c r="AD2" s="806"/>
      <c r="AE2" s="806"/>
      <c r="AF2" s="806"/>
      <c r="AG2" s="806"/>
      <c r="AH2" s="806"/>
      <c r="AI2" s="806"/>
      <c r="AJ2" s="806"/>
      <c r="AK2" s="807"/>
      <c r="AL2" s="543"/>
    </row>
    <row r="3" spans="1:38" ht="24.75" customHeight="1" x14ac:dyDescent="0.2">
      <c r="A3" s="787"/>
      <c r="B3" s="813"/>
      <c r="C3" s="814"/>
      <c r="D3" s="814"/>
      <c r="E3" s="814"/>
      <c r="F3" s="814"/>
      <c r="G3" s="814"/>
      <c r="H3" s="820" t="s">
        <v>419</v>
      </c>
      <c r="I3" s="821"/>
      <c r="J3" s="821"/>
      <c r="K3" s="821"/>
      <c r="L3" s="822"/>
      <c r="M3" s="820" t="s">
        <v>420</v>
      </c>
      <c r="N3" s="823"/>
      <c r="O3" s="823"/>
      <c r="P3" s="823"/>
      <c r="Q3" s="824"/>
      <c r="R3" s="825" t="s">
        <v>421</v>
      </c>
      <c r="S3" s="826"/>
      <c r="T3" s="826"/>
      <c r="U3" s="826"/>
      <c r="V3" s="827"/>
      <c r="W3" s="825" t="s">
        <v>422</v>
      </c>
      <c r="X3" s="826"/>
      <c r="Y3" s="826"/>
      <c r="Z3" s="826"/>
      <c r="AA3" s="827"/>
      <c r="AB3" s="825" t="s">
        <v>423</v>
      </c>
      <c r="AC3" s="826"/>
      <c r="AD3" s="826"/>
      <c r="AE3" s="826"/>
      <c r="AF3" s="827"/>
      <c r="AG3" s="825" t="s">
        <v>424</v>
      </c>
      <c r="AH3" s="826"/>
      <c r="AI3" s="826"/>
      <c r="AJ3" s="826"/>
      <c r="AK3" s="828"/>
    </row>
    <row r="4" spans="1:38" ht="12.75" customHeight="1" x14ac:dyDescent="0.2">
      <c r="A4" s="787"/>
      <c r="B4" s="572"/>
      <c r="C4" s="573"/>
      <c r="D4" s="810" t="s">
        <v>10</v>
      </c>
      <c r="E4" s="809"/>
      <c r="F4" s="808" t="s">
        <v>11</v>
      </c>
      <c r="G4" s="809"/>
      <c r="H4" s="815"/>
      <c r="I4" s="810" t="s">
        <v>10</v>
      </c>
      <c r="J4" s="809"/>
      <c r="K4" s="808" t="s">
        <v>11</v>
      </c>
      <c r="L4" s="809"/>
      <c r="M4" s="818"/>
      <c r="N4" s="810" t="s">
        <v>10</v>
      </c>
      <c r="O4" s="809"/>
      <c r="P4" s="808" t="s">
        <v>11</v>
      </c>
      <c r="Q4" s="809"/>
      <c r="R4" s="575"/>
      <c r="S4" s="810" t="s">
        <v>10</v>
      </c>
      <c r="T4" s="809"/>
      <c r="U4" s="808" t="s">
        <v>11</v>
      </c>
      <c r="V4" s="809"/>
      <c r="W4" s="575"/>
      <c r="X4" s="810" t="s">
        <v>10</v>
      </c>
      <c r="Y4" s="809"/>
      <c r="Z4" s="808" t="s">
        <v>11</v>
      </c>
      <c r="AA4" s="809"/>
      <c r="AB4" s="575"/>
      <c r="AC4" s="810" t="s">
        <v>10</v>
      </c>
      <c r="AD4" s="809"/>
      <c r="AE4" s="808" t="s">
        <v>11</v>
      </c>
      <c r="AF4" s="809"/>
      <c r="AG4" s="575"/>
      <c r="AH4" s="810" t="s">
        <v>10</v>
      </c>
      <c r="AI4" s="809"/>
      <c r="AJ4" s="808" t="s">
        <v>11</v>
      </c>
      <c r="AK4" s="829"/>
    </row>
    <row r="5" spans="1:38" s="31" customFormat="1" ht="24" customHeight="1" x14ac:dyDescent="0.2">
      <c r="A5" s="788"/>
      <c r="B5" s="576"/>
      <c r="C5" s="566" t="s">
        <v>376</v>
      </c>
      <c r="D5" s="577"/>
      <c r="E5" s="566" t="s">
        <v>376</v>
      </c>
      <c r="F5" s="577"/>
      <c r="G5" s="566" t="s">
        <v>376</v>
      </c>
      <c r="H5" s="816"/>
      <c r="I5" s="577"/>
      <c r="J5" s="566" t="s">
        <v>376</v>
      </c>
      <c r="K5" s="577"/>
      <c r="L5" s="566" t="s">
        <v>376</v>
      </c>
      <c r="M5" s="819"/>
      <c r="N5" s="577"/>
      <c r="O5" s="566" t="s">
        <v>376</v>
      </c>
      <c r="P5" s="577"/>
      <c r="Q5" s="566" t="s">
        <v>376</v>
      </c>
      <c r="R5" s="571"/>
      <c r="S5" s="577"/>
      <c r="T5" s="566" t="s">
        <v>376</v>
      </c>
      <c r="U5" s="577"/>
      <c r="V5" s="566" t="s">
        <v>376</v>
      </c>
      <c r="W5" s="574"/>
      <c r="X5" s="577"/>
      <c r="Y5" s="566" t="s">
        <v>376</v>
      </c>
      <c r="Z5" s="577"/>
      <c r="AA5" s="566" t="s">
        <v>376</v>
      </c>
      <c r="AB5" s="578"/>
      <c r="AC5" s="565"/>
      <c r="AD5" s="566" t="s">
        <v>376</v>
      </c>
      <c r="AE5" s="577"/>
      <c r="AF5" s="566" t="s">
        <v>376</v>
      </c>
      <c r="AG5" s="578"/>
      <c r="AH5" s="565"/>
      <c r="AI5" s="566" t="s">
        <v>376</v>
      </c>
      <c r="AJ5" s="577"/>
      <c r="AK5" s="570" t="s">
        <v>376</v>
      </c>
      <c r="AL5" s="544"/>
    </row>
    <row r="6" spans="1:38" x14ac:dyDescent="0.2">
      <c r="A6" s="799" t="s">
        <v>61</v>
      </c>
      <c r="B6" s="97">
        <v>483.1</v>
      </c>
      <c r="C6" s="98">
        <v>402.6</v>
      </c>
      <c r="D6" s="97">
        <v>412.9</v>
      </c>
      <c r="E6" s="111">
        <v>344.6</v>
      </c>
      <c r="F6" s="97">
        <v>70.2</v>
      </c>
      <c r="G6" s="98">
        <v>58</v>
      </c>
      <c r="H6" s="111">
        <v>324.8</v>
      </c>
      <c r="I6" s="97">
        <v>289.60000000000002</v>
      </c>
      <c r="J6" s="111">
        <v>238.3</v>
      </c>
      <c r="K6" s="97">
        <v>35.200000000000003</v>
      </c>
      <c r="L6" s="98">
        <v>28.8</v>
      </c>
      <c r="M6" s="424">
        <v>9.6999999999999993</v>
      </c>
      <c r="N6" s="97">
        <v>1.6</v>
      </c>
      <c r="O6" s="111">
        <v>1.6</v>
      </c>
      <c r="P6" s="97">
        <v>8.1</v>
      </c>
      <c r="Q6" s="98">
        <v>5.4</v>
      </c>
      <c r="R6" s="111">
        <v>80.5</v>
      </c>
      <c r="S6" s="97">
        <v>68.099999999999994</v>
      </c>
      <c r="T6" s="111">
        <v>64.900000000000006</v>
      </c>
      <c r="U6" s="97">
        <v>12.4</v>
      </c>
      <c r="V6" s="98">
        <v>12.1</v>
      </c>
      <c r="W6" s="424">
        <v>44.4</v>
      </c>
      <c r="X6" s="97">
        <v>34.4</v>
      </c>
      <c r="Y6" s="111">
        <v>23.2</v>
      </c>
      <c r="Z6" s="97">
        <v>10</v>
      </c>
      <c r="AA6" s="98">
        <v>7.6</v>
      </c>
      <c r="AB6" s="424">
        <v>12.9</v>
      </c>
      <c r="AC6" s="97">
        <v>9.8000000000000007</v>
      </c>
      <c r="AD6" s="111">
        <v>7.9</v>
      </c>
      <c r="AE6" s="97">
        <v>3.1</v>
      </c>
      <c r="AF6" s="98">
        <v>3.1</v>
      </c>
      <c r="AG6" s="111">
        <v>10.8</v>
      </c>
      <c r="AH6" s="97">
        <v>9.4</v>
      </c>
      <c r="AI6" s="111">
        <v>8.6999999999999993</v>
      </c>
      <c r="AJ6" s="97">
        <v>1.4</v>
      </c>
      <c r="AK6" s="99">
        <v>1</v>
      </c>
    </row>
    <row r="7" spans="1:38" s="28" customFormat="1" x14ac:dyDescent="0.2">
      <c r="A7" s="782"/>
      <c r="B7" s="85">
        <v>1</v>
      </c>
      <c r="C7" s="100">
        <v>0.83337000000000006</v>
      </c>
      <c r="D7" s="85">
        <v>0.85468999999999995</v>
      </c>
      <c r="E7" s="100">
        <v>0.83457999999999999</v>
      </c>
      <c r="F7" s="85">
        <v>0.14530999999999999</v>
      </c>
      <c r="G7" s="86">
        <v>0.82621</v>
      </c>
      <c r="H7" s="100">
        <v>0.67232000000000003</v>
      </c>
      <c r="I7" s="85">
        <v>0.89163000000000003</v>
      </c>
      <c r="J7" s="100">
        <v>0.82286000000000004</v>
      </c>
      <c r="K7" s="85">
        <v>0.10836999999999999</v>
      </c>
      <c r="L7" s="86">
        <v>0.81818000000000002</v>
      </c>
      <c r="M7" s="425">
        <v>2.0080000000000001E-2</v>
      </c>
      <c r="N7" s="85">
        <v>0.16495000000000001</v>
      </c>
      <c r="O7" s="100">
        <v>1</v>
      </c>
      <c r="P7" s="85">
        <v>0.83504999999999996</v>
      </c>
      <c r="Q7" s="86">
        <v>0.66666999999999998</v>
      </c>
      <c r="R7" s="100">
        <v>0.16663</v>
      </c>
      <c r="S7" s="85">
        <v>0.84596000000000005</v>
      </c>
      <c r="T7" s="100">
        <v>0.95301000000000002</v>
      </c>
      <c r="U7" s="85">
        <v>0.15404000000000001</v>
      </c>
      <c r="V7" s="86">
        <v>0.97580999999999996</v>
      </c>
      <c r="W7" s="100">
        <v>9.1910000000000006E-2</v>
      </c>
      <c r="X7" s="85">
        <v>0.77476999999999996</v>
      </c>
      <c r="Y7" s="100">
        <v>0.67442000000000002</v>
      </c>
      <c r="Z7" s="85">
        <v>0.22523000000000001</v>
      </c>
      <c r="AA7" s="86">
        <v>0.76</v>
      </c>
      <c r="AB7" s="425">
        <v>2.6700000000000002E-2</v>
      </c>
      <c r="AC7" s="85">
        <v>0.75968999999999998</v>
      </c>
      <c r="AD7" s="100">
        <v>0.80611999999999995</v>
      </c>
      <c r="AE7" s="85">
        <v>0.24031</v>
      </c>
      <c r="AF7" s="86">
        <v>1</v>
      </c>
      <c r="AG7" s="100">
        <v>2.2360000000000001E-2</v>
      </c>
      <c r="AH7" s="85">
        <v>0.87036999999999998</v>
      </c>
      <c r="AI7" s="100">
        <v>0.92552999999999996</v>
      </c>
      <c r="AJ7" s="85">
        <v>0.12963</v>
      </c>
      <c r="AK7" s="101">
        <v>0.71428999999999998</v>
      </c>
      <c r="AL7" s="400"/>
    </row>
    <row r="8" spans="1:38" x14ac:dyDescent="0.2">
      <c r="A8" s="782" t="s">
        <v>62</v>
      </c>
      <c r="B8" s="97">
        <v>797</v>
      </c>
      <c r="C8" s="98">
        <v>658.6</v>
      </c>
      <c r="D8" s="97">
        <v>629.5</v>
      </c>
      <c r="E8" s="111">
        <v>514.4</v>
      </c>
      <c r="F8" s="97">
        <v>167.5</v>
      </c>
      <c r="G8" s="98">
        <v>144.19999999999999</v>
      </c>
      <c r="H8" s="111">
        <v>445.4</v>
      </c>
      <c r="I8" s="97">
        <v>422</v>
      </c>
      <c r="J8" s="111">
        <v>350.8</v>
      </c>
      <c r="K8" s="97">
        <v>23.4</v>
      </c>
      <c r="L8" s="98">
        <v>20.5</v>
      </c>
      <c r="M8" s="426">
        <v>12.5</v>
      </c>
      <c r="N8" s="97">
        <v>4</v>
      </c>
      <c r="O8" s="111">
        <v>2.2000000000000002</v>
      </c>
      <c r="P8" s="97">
        <v>8.5</v>
      </c>
      <c r="Q8" s="98">
        <v>6.9</v>
      </c>
      <c r="R8" s="111">
        <v>77.2</v>
      </c>
      <c r="S8" s="97">
        <v>64.7</v>
      </c>
      <c r="T8" s="111">
        <v>59</v>
      </c>
      <c r="U8" s="97">
        <v>12.5</v>
      </c>
      <c r="V8" s="98">
        <v>8.5</v>
      </c>
      <c r="W8" s="111">
        <v>143.5</v>
      </c>
      <c r="X8" s="97">
        <v>53.1</v>
      </c>
      <c r="Y8" s="111">
        <v>33.5</v>
      </c>
      <c r="Z8" s="97">
        <v>90.4</v>
      </c>
      <c r="AA8" s="98">
        <v>79.900000000000006</v>
      </c>
      <c r="AB8" s="426">
        <v>76.5</v>
      </c>
      <c r="AC8" s="97">
        <v>53.7</v>
      </c>
      <c r="AD8" s="111">
        <v>41.2</v>
      </c>
      <c r="AE8" s="97">
        <v>22.8</v>
      </c>
      <c r="AF8" s="98">
        <v>20.5</v>
      </c>
      <c r="AG8" s="111">
        <v>41.9</v>
      </c>
      <c r="AH8" s="97">
        <v>32</v>
      </c>
      <c r="AI8" s="111">
        <v>27.7</v>
      </c>
      <c r="AJ8" s="97">
        <v>9.9</v>
      </c>
      <c r="AK8" s="99">
        <v>7.9</v>
      </c>
    </row>
    <row r="9" spans="1:38" x14ac:dyDescent="0.2">
      <c r="A9" s="782"/>
      <c r="B9" s="85">
        <v>1</v>
      </c>
      <c r="C9" s="100">
        <v>0.82635000000000003</v>
      </c>
      <c r="D9" s="85">
        <v>0.78983999999999999</v>
      </c>
      <c r="E9" s="100">
        <v>0.81716</v>
      </c>
      <c r="F9" s="85">
        <v>0.21016000000000001</v>
      </c>
      <c r="G9" s="86">
        <v>0.8609</v>
      </c>
      <c r="H9" s="100">
        <v>0.55884999999999996</v>
      </c>
      <c r="I9" s="85">
        <v>0.94745999999999997</v>
      </c>
      <c r="J9" s="100">
        <v>0.83128000000000002</v>
      </c>
      <c r="K9" s="85">
        <v>5.2540000000000003E-2</v>
      </c>
      <c r="L9" s="86">
        <v>0.87607000000000002</v>
      </c>
      <c r="M9" s="425">
        <v>1.5679999999999999E-2</v>
      </c>
      <c r="N9" s="85">
        <v>0.32</v>
      </c>
      <c r="O9" s="100">
        <v>0.55000000000000004</v>
      </c>
      <c r="P9" s="85">
        <v>0.68</v>
      </c>
      <c r="Q9" s="86">
        <v>0.81176000000000004</v>
      </c>
      <c r="R9" s="100">
        <v>9.6860000000000002E-2</v>
      </c>
      <c r="S9" s="85">
        <v>0.83808000000000005</v>
      </c>
      <c r="T9" s="100">
        <v>0.91190000000000004</v>
      </c>
      <c r="U9" s="85">
        <v>0.16192000000000001</v>
      </c>
      <c r="V9" s="86">
        <v>0.68</v>
      </c>
      <c r="W9" s="100">
        <v>0.18004999999999999</v>
      </c>
      <c r="X9" s="85">
        <v>0.37003000000000003</v>
      </c>
      <c r="Y9" s="100">
        <v>0.63088999999999995</v>
      </c>
      <c r="Z9" s="85">
        <v>0.62997000000000003</v>
      </c>
      <c r="AA9" s="86">
        <v>0.88385000000000002</v>
      </c>
      <c r="AB9" s="425">
        <v>9.5979999999999996E-2</v>
      </c>
      <c r="AC9" s="85">
        <v>0.70196000000000003</v>
      </c>
      <c r="AD9" s="100">
        <v>0.76722999999999997</v>
      </c>
      <c r="AE9" s="85">
        <v>0.29804000000000003</v>
      </c>
      <c r="AF9" s="86">
        <v>0.89912000000000003</v>
      </c>
      <c r="AG9" s="100">
        <v>5.2569999999999999E-2</v>
      </c>
      <c r="AH9" s="85">
        <v>0.76371999999999995</v>
      </c>
      <c r="AI9" s="100">
        <v>0.86563000000000001</v>
      </c>
      <c r="AJ9" s="85">
        <v>0.23627999999999999</v>
      </c>
      <c r="AK9" s="101">
        <v>0.79798000000000002</v>
      </c>
    </row>
    <row r="10" spans="1:38" x14ac:dyDescent="0.2">
      <c r="A10" s="782" t="s">
        <v>63</v>
      </c>
      <c r="B10" s="97">
        <v>105.9</v>
      </c>
      <c r="C10" s="98">
        <v>83.6</v>
      </c>
      <c r="D10" s="97">
        <v>97.2</v>
      </c>
      <c r="E10" s="111">
        <v>76.8</v>
      </c>
      <c r="F10" s="97">
        <v>8.6999999999999993</v>
      </c>
      <c r="G10" s="98">
        <v>6.8</v>
      </c>
      <c r="H10" s="111">
        <v>71.400000000000006</v>
      </c>
      <c r="I10" s="97">
        <v>69.7</v>
      </c>
      <c r="J10" s="111">
        <v>53.3</v>
      </c>
      <c r="K10" s="97">
        <v>1.7</v>
      </c>
      <c r="L10" s="98">
        <v>0.8</v>
      </c>
      <c r="M10" s="426">
        <v>0</v>
      </c>
      <c r="N10" s="97">
        <v>0</v>
      </c>
      <c r="O10" s="111">
        <v>0</v>
      </c>
      <c r="P10" s="97">
        <v>0</v>
      </c>
      <c r="Q10" s="98">
        <v>0</v>
      </c>
      <c r="R10" s="111">
        <v>34.5</v>
      </c>
      <c r="S10" s="97">
        <v>27.5</v>
      </c>
      <c r="T10" s="111">
        <v>23.5</v>
      </c>
      <c r="U10" s="97">
        <v>7</v>
      </c>
      <c r="V10" s="98">
        <v>6</v>
      </c>
      <c r="W10" s="111">
        <v>0</v>
      </c>
      <c r="X10" s="97">
        <v>0</v>
      </c>
      <c r="Y10" s="111">
        <v>0</v>
      </c>
      <c r="Z10" s="97">
        <v>0</v>
      </c>
      <c r="AA10" s="98">
        <v>0</v>
      </c>
      <c r="AB10" s="426">
        <v>0</v>
      </c>
      <c r="AC10" s="97">
        <v>0</v>
      </c>
      <c r="AD10" s="111">
        <v>0</v>
      </c>
      <c r="AE10" s="97">
        <v>0</v>
      </c>
      <c r="AF10" s="98">
        <v>0</v>
      </c>
      <c r="AG10" s="111">
        <v>0</v>
      </c>
      <c r="AH10" s="97">
        <v>0</v>
      </c>
      <c r="AI10" s="111">
        <v>0</v>
      </c>
      <c r="AJ10" s="97">
        <v>0</v>
      </c>
      <c r="AK10" s="99">
        <v>0</v>
      </c>
    </row>
    <row r="11" spans="1:38" x14ac:dyDescent="0.2">
      <c r="A11" s="782"/>
      <c r="B11" s="85">
        <v>1</v>
      </c>
      <c r="C11" s="100">
        <v>0.78942000000000001</v>
      </c>
      <c r="D11" s="85">
        <v>0.91785000000000005</v>
      </c>
      <c r="E11" s="100">
        <v>0.79012000000000004</v>
      </c>
      <c r="F11" s="85">
        <v>8.2150000000000001E-2</v>
      </c>
      <c r="G11" s="86">
        <v>0.78161000000000003</v>
      </c>
      <c r="H11" s="100">
        <v>0.67422000000000004</v>
      </c>
      <c r="I11" s="85">
        <v>0.97619</v>
      </c>
      <c r="J11" s="100">
        <v>0.76471</v>
      </c>
      <c r="K11" s="85">
        <v>2.3810000000000001E-2</v>
      </c>
      <c r="L11" s="86">
        <v>0.47059000000000001</v>
      </c>
      <c r="M11" s="425" t="s">
        <v>482</v>
      </c>
      <c r="N11" s="85" t="s">
        <v>482</v>
      </c>
      <c r="O11" s="100" t="s">
        <v>482</v>
      </c>
      <c r="P11" s="85" t="s">
        <v>482</v>
      </c>
      <c r="Q11" s="86" t="s">
        <v>482</v>
      </c>
      <c r="R11" s="100">
        <v>0.32578000000000001</v>
      </c>
      <c r="S11" s="85">
        <v>0.79710000000000003</v>
      </c>
      <c r="T11" s="100">
        <v>0.85455000000000003</v>
      </c>
      <c r="U11" s="85">
        <v>0.2029</v>
      </c>
      <c r="V11" s="86">
        <v>0.85714000000000001</v>
      </c>
      <c r="W11" s="100" t="s">
        <v>482</v>
      </c>
      <c r="X11" s="85" t="s">
        <v>482</v>
      </c>
      <c r="Y11" s="100" t="s">
        <v>482</v>
      </c>
      <c r="Z11" s="85" t="s">
        <v>482</v>
      </c>
      <c r="AA11" s="86" t="s">
        <v>482</v>
      </c>
      <c r="AB11" s="425" t="s">
        <v>482</v>
      </c>
      <c r="AC11" s="85" t="s">
        <v>482</v>
      </c>
      <c r="AD11" s="100" t="s">
        <v>482</v>
      </c>
      <c r="AE11" s="85" t="s">
        <v>482</v>
      </c>
      <c r="AF11" s="86" t="s">
        <v>482</v>
      </c>
      <c r="AG11" s="100" t="s">
        <v>482</v>
      </c>
      <c r="AH11" s="85" t="s">
        <v>482</v>
      </c>
      <c r="AI11" s="100" t="s">
        <v>482</v>
      </c>
      <c r="AJ11" s="85" t="s">
        <v>482</v>
      </c>
      <c r="AK11" s="101" t="s">
        <v>482</v>
      </c>
    </row>
    <row r="12" spans="1:38" x14ac:dyDescent="0.2">
      <c r="A12" s="782" t="s">
        <v>64</v>
      </c>
      <c r="B12" s="97">
        <v>70.599999999999994</v>
      </c>
      <c r="C12" s="98">
        <v>56.8</v>
      </c>
      <c r="D12" s="97">
        <v>53.5</v>
      </c>
      <c r="E12" s="111">
        <v>43</v>
      </c>
      <c r="F12" s="97">
        <v>17.100000000000001</v>
      </c>
      <c r="G12" s="98">
        <v>13.8</v>
      </c>
      <c r="H12" s="111">
        <v>57.9</v>
      </c>
      <c r="I12" s="97">
        <v>50</v>
      </c>
      <c r="J12" s="111">
        <v>40.299999999999997</v>
      </c>
      <c r="K12" s="97">
        <v>7.9</v>
      </c>
      <c r="L12" s="98">
        <v>6.6</v>
      </c>
      <c r="M12" s="426">
        <v>2.4</v>
      </c>
      <c r="N12" s="97">
        <v>0.4</v>
      </c>
      <c r="O12" s="111">
        <v>0.4</v>
      </c>
      <c r="P12" s="97">
        <v>2</v>
      </c>
      <c r="Q12" s="98">
        <v>0.8</v>
      </c>
      <c r="R12" s="111">
        <v>3.2</v>
      </c>
      <c r="S12" s="97">
        <v>2.2999999999999998</v>
      </c>
      <c r="T12" s="111">
        <v>1.5</v>
      </c>
      <c r="U12" s="97">
        <v>0.9</v>
      </c>
      <c r="V12" s="98">
        <v>0.9</v>
      </c>
      <c r="W12" s="111">
        <v>4.8</v>
      </c>
      <c r="X12" s="97">
        <v>0</v>
      </c>
      <c r="Y12" s="111">
        <v>0</v>
      </c>
      <c r="Z12" s="97">
        <v>4.8</v>
      </c>
      <c r="AA12" s="98">
        <v>4</v>
      </c>
      <c r="AB12" s="426">
        <v>1</v>
      </c>
      <c r="AC12" s="97">
        <v>0</v>
      </c>
      <c r="AD12" s="111">
        <v>0</v>
      </c>
      <c r="AE12" s="97">
        <v>1</v>
      </c>
      <c r="AF12" s="98">
        <v>1</v>
      </c>
      <c r="AG12" s="111">
        <v>1.3</v>
      </c>
      <c r="AH12" s="97">
        <v>0.8</v>
      </c>
      <c r="AI12" s="111">
        <v>0.8</v>
      </c>
      <c r="AJ12" s="97">
        <v>0.5</v>
      </c>
      <c r="AK12" s="99">
        <v>0.5</v>
      </c>
    </row>
    <row r="13" spans="1:38" x14ac:dyDescent="0.2">
      <c r="A13" s="782"/>
      <c r="B13" s="85">
        <v>1</v>
      </c>
      <c r="C13" s="100">
        <v>0.80452999999999997</v>
      </c>
      <c r="D13" s="85">
        <v>0.75778999999999996</v>
      </c>
      <c r="E13" s="100">
        <v>0.80374000000000001</v>
      </c>
      <c r="F13" s="85">
        <v>0.24221000000000001</v>
      </c>
      <c r="G13" s="86">
        <v>0.80701999999999996</v>
      </c>
      <c r="H13" s="100">
        <v>0.82011000000000001</v>
      </c>
      <c r="I13" s="85">
        <v>0.86355999999999999</v>
      </c>
      <c r="J13" s="100">
        <v>0.80600000000000005</v>
      </c>
      <c r="K13" s="85">
        <v>0.13644000000000001</v>
      </c>
      <c r="L13" s="86">
        <v>0.83543999999999996</v>
      </c>
      <c r="M13" s="425">
        <v>3.3989999999999999E-2</v>
      </c>
      <c r="N13" s="85">
        <v>0.16667000000000001</v>
      </c>
      <c r="O13" s="100">
        <v>1</v>
      </c>
      <c r="P13" s="85">
        <v>0.83333000000000002</v>
      </c>
      <c r="Q13" s="86">
        <v>0.4</v>
      </c>
      <c r="R13" s="100">
        <v>4.5330000000000002E-2</v>
      </c>
      <c r="S13" s="85">
        <v>0.71875</v>
      </c>
      <c r="T13" s="100">
        <v>0.65217000000000003</v>
      </c>
      <c r="U13" s="85">
        <v>0.28125</v>
      </c>
      <c r="V13" s="86">
        <v>1</v>
      </c>
      <c r="W13" s="100">
        <v>6.7989999999999995E-2</v>
      </c>
      <c r="X13" s="85" t="s">
        <v>482</v>
      </c>
      <c r="Y13" s="100" t="s">
        <v>482</v>
      </c>
      <c r="Z13" s="85">
        <v>1</v>
      </c>
      <c r="AA13" s="86">
        <v>0.83333000000000002</v>
      </c>
      <c r="AB13" s="425">
        <v>1.4160000000000001E-2</v>
      </c>
      <c r="AC13" s="85" t="s">
        <v>482</v>
      </c>
      <c r="AD13" s="100" t="s">
        <v>482</v>
      </c>
      <c r="AE13" s="85">
        <v>1</v>
      </c>
      <c r="AF13" s="86">
        <v>1</v>
      </c>
      <c r="AG13" s="100">
        <v>1.8409999999999999E-2</v>
      </c>
      <c r="AH13" s="85">
        <v>0.61538000000000004</v>
      </c>
      <c r="AI13" s="100">
        <v>1</v>
      </c>
      <c r="AJ13" s="85">
        <v>0.38462000000000002</v>
      </c>
      <c r="AK13" s="101">
        <v>1</v>
      </c>
    </row>
    <row r="14" spans="1:38" x14ac:dyDescent="0.2">
      <c r="A14" s="782" t="s">
        <v>65</v>
      </c>
      <c r="B14" s="97">
        <v>39.799999999999997</v>
      </c>
      <c r="C14" s="98">
        <v>29.2</v>
      </c>
      <c r="D14" s="97">
        <v>30.4</v>
      </c>
      <c r="E14" s="111">
        <v>20.8</v>
      </c>
      <c r="F14" s="97">
        <v>9.4</v>
      </c>
      <c r="G14" s="98">
        <v>8.4</v>
      </c>
      <c r="H14" s="111">
        <v>12.6</v>
      </c>
      <c r="I14" s="97">
        <v>12.5</v>
      </c>
      <c r="J14" s="111">
        <v>6</v>
      </c>
      <c r="K14" s="97">
        <v>0.1</v>
      </c>
      <c r="L14" s="98">
        <v>0.1</v>
      </c>
      <c r="M14" s="426">
        <v>10.7</v>
      </c>
      <c r="N14" s="97">
        <v>7.4</v>
      </c>
      <c r="O14" s="111">
        <v>6.3</v>
      </c>
      <c r="P14" s="97">
        <v>3.3</v>
      </c>
      <c r="Q14" s="98">
        <v>3.3</v>
      </c>
      <c r="R14" s="111">
        <v>1.5</v>
      </c>
      <c r="S14" s="97">
        <v>1.5</v>
      </c>
      <c r="T14" s="111">
        <v>1.5</v>
      </c>
      <c r="U14" s="97">
        <v>0</v>
      </c>
      <c r="V14" s="98">
        <v>0</v>
      </c>
      <c r="W14" s="111">
        <v>10</v>
      </c>
      <c r="X14" s="97">
        <v>7</v>
      </c>
      <c r="Y14" s="111">
        <v>5</v>
      </c>
      <c r="Z14" s="97">
        <v>3</v>
      </c>
      <c r="AA14" s="98">
        <v>3</v>
      </c>
      <c r="AB14" s="426">
        <v>2</v>
      </c>
      <c r="AC14" s="97">
        <v>1</v>
      </c>
      <c r="AD14" s="111">
        <v>1</v>
      </c>
      <c r="AE14" s="97">
        <v>1</v>
      </c>
      <c r="AF14" s="98">
        <v>1</v>
      </c>
      <c r="AG14" s="111">
        <v>3</v>
      </c>
      <c r="AH14" s="97">
        <v>1</v>
      </c>
      <c r="AI14" s="111">
        <v>1</v>
      </c>
      <c r="AJ14" s="97">
        <v>2</v>
      </c>
      <c r="AK14" s="99">
        <v>1</v>
      </c>
    </row>
    <row r="15" spans="1:38" x14ac:dyDescent="0.2">
      <c r="A15" s="782"/>
      <c r="B15" s="85">
        <v>1</v>
      </c>
      <c r="C15" s="100">
        <v>0.73367000000000004</v>
      </c>
      <c r="D15" s="85">
        <v>0.76382000000000005</v>
      </c>
      <c r="E15" s="100">
        <v>0.68420999999999998</v>
      </c>
      <c r="F15" s="85">
        <v>0.23618</v>
      </c>
      <c r="G15" s="86">
        <v>0.89361999999999997</v>
      </c>
      <c r="H15" s="100">
        <v>0.31657999999999997</v>
      </c>
      <c r="I15" s="85">
        <v>0.99206000000000005</v>
      </c>
      <c r="J15" s="100">
        <v>0.48</v>
      </c>
      <c r="K15" s="85">
        <v>7.9399999999999991E-3</v>
      </c>
      <c r="L15" s="86">
        <v>1</v>
      </c>
      <c r="M15" s="425">
        <v>0.26884000000000002</v>
      </c>
      <c r="N15" s="85">
        <v>0.69159000000000004</v>
      </c>
      <c r="O15" s="100">
        <v>0.85135000000000005</v>
      </c>
      <c r="P15" s="85">
        <v>0.30841000000000002</v>
      </c>
      <c r="Q15" s="86">
        <v>1</v>
      </c>
      <c r="R15" s="100">
        <v>3.7690000000000001E-2</v>
      </c>
      <c r="S15" s="85">
        <v>1</v>
      </c>
      <c r="T15" s="100">
        <v>1</v>
      </c>
      <c r="U15" s="85" t="s">
        <v>482</v>
      </c>
      <c r="V15" s="86" t="s">
        <v>482</v>
      </c>
      <c r="W15" s="100">
        <v>0.25125999999999998</v>
      </c>
      <c r="X15" s="85">
        <v>0.7</v>
      </c>
      <c r="Y15" s="100">
        <v>0.71428999999999998</v>
      </c>
      <c r="Z15" s="85">
        <v>0.3</v>
      </c>
      <c r="AA15" s="86">
        <v>1</v>
      </c>
      <c r="AB15" s="425">
        <v>5.0250000000000003E-2</v>
      </c>
      <c r="AC15" s="85">
        <v>0.5</v>
      </c>
      <c r="AD15" s="100">
        <v>1</v>
      </c>
      <c r="AE15" s="85">
        <v>0.5</v>
      </c>
      <c r="AF15" s="86">
        <v>1</v>
      </c>
      <c r="AG15" s="100">
        <v>7.5380000000000003E-2</v>
      </c>
      <c r="AH15" s="85">
        <v>0.33333000000000002</v>
      </c>
      <c r="AI15" s="100">
        <v>1</v>
      </c>
      <c r="AJ15" s="85">
        <v>0.66666999999999998</v>
      </c>
      <c r="AK15" s="101">
        <v>0.5</v>
      </c>
    </row>
    <row r="16" spans="1:38" x14ac:dyDescent="0.2">
      <c r="A16" s="782" t="s">
        <v>66</v>
      </c>
      <c r="B16" s="97">
        <v>34.1</v>
      </c>
      <c r="C16" s="98">
        <v>31.6</v>
      </c>
      <c r="D16" s="97">
        <v>30.6</v>
      </c>
      <c r="E16" s="111">
        <v>28.1</v>
      </c>
      <c r="F16" s="97">
        <v>3.5</v>
      </c>
      <c r="G16" s="98">
        <v>3.5</v>
      </c>
      <c r="H16" s="111">
        <v>24.5</v>
      </c>
      <c r="I16" s="97">
        <v>22.7</v>
      </c>
      <c r="J16" s="111">
        <v>20.9</v>
      </c>
      <c r="K16" s="97">
        <v>1.8</v>
      </c>
      <c r="L16" s="98">
        <v>1.8</v>
      </c>
      <c r="M16" s="426">
        <v>0</v>
      </c>
      <c r="N16" s="97">
        <v>0</v>
      </c>
      <c r="O16" s="111">
        <v>0</v>
      </c>
      <c r="P16" s="97">
        <v>0</v>
      </c>
      <c r="Q16" s="98">
        <v>0</v>
      </c>
      <c r="R16" s="111">
        <v>4.8</v>
      </c>
      <c r="S16" s="97">
        <v>4.5</v>
      </c>
      <c r="T16" s="111">
        <v>3.8</v>
      </c>
      <c r="U16" s="97">
        <v>0.3</v>
      </c>
      <c r="V16" s="98">
        <v>0.3</v>
      </c>
      <c r="W16" s="111">
        <v>0</v>
      </c>
      <c r="X16" s="97">
        <v>0</v>
      </c>
      <c r="Y16" s="111">
        <v>0</v>
      </c>
      <c r="Z16" s="97">
        <v>0</v>
      </c>
      <c r="AA16" s="98">
        <v>0</v>
      </c>
      <c r="AB16" s="426">
        <v>4.8</v>
      </c>
      <c r="AC16" s="97">
        <v>3.4</v>
      </c>
      <c r="AD16" s="111">
        <v>3.4</v>
      </c>
      <c r="AE16" s="97">
        <v>1.4</v>
      </c>
      <c r="AF16" s="98">
        <v>1.4</v>
      </c>
      <c r="AG16" s="111">
        <v>0</v>
      </c>
      <c r="AH16" s="97">
        <v>0</v>
      </c>
      <c r="AI16" s="111">
        <v>0</v>
      </c>
      <c r="AJ16" s="97">
        <v>0</v>
      </c>
      <c r="AK16" s="99">
        <v>0</v>
      </c>
    </row>
    <row r="17" spans="1:37" x14ac:dyDescent="0.2">
      <c r="A17" s="782"/>
      <c r="B17" s="85">
        <v>1</v>
      </c>
      <c r="C17" s="100">
        <v>0.92669000000000001</v>
      </c>
      <c r="D17" s="85">
        <v>0.89736000000000005</v>
      </c>
      <c r="E17" s="100">
        <v>0.91830000000000001</v>
      </c>
      <c r="F17" s="85">
        <v>0.10264</v>
      </c>
      <c r="G17" s="86">
        <v>1</v>
      </c>
      <c r="H17" s="100">
        <v>0.71848000000000001</v>
      </c>
      <c r="I17" s="85">
        <v>0.92652999999999996</v>
      </c>
      <c r="J17" s="100">
        <v>0.92069999999999996</v>
      </c>
      <c r="K17" s="85">
        <v>7.3469999999999994E-2</v>
      </c>
      <c r="L17" s="86">
        <v>1</v>
      </c>
      <c r="M17" s="425" t="s">
        <v>482</v>
      </c>
      <c r="N17" s="85" t="s">
        <v>482</v>
      </c>
      <c r="O17" s="100" t="s">
        <v>482</v>
      </c>
      <c r="P17" s="85" t="s">
        <v>482</v>
      </c>
      <c r="Q17" s="86" t="s">
        <v>482</v>
      </c>
      <c r="R17" s="100">
        <v>0.14076</v>
      </c>
      <c r="S17" s="85">
        <v>0.9375</v>
      </c>
      <c r="T17" s="100">
        <v>0.84443999999999997</v>
      </c>
      <c r="U17" s="85">
        <v>6.25E-2</v>
      </c>
      <c r="V17" s="86">
        <v>1</v>
      </c>
      <c r="W17" s="100" t="s">
        <v>482</v>
      </c>
      <c r="X17" s="85" t="s">
        <v>482</v>
      </c>
      <c r="Y17" s="100" t="s">
        <v>482</v>
      </c>
      <c r="Z17" s="85" t="s">
        <v>482</v>
      </c>
      <c r="AA17" s="86" t="s">
        <v>482</v>
      </c>
      <c r="AB17" s="425">
        <v>0.14076</v>
      </c>
      <c r="AC17" s="85">
        <v>0.70833000000000002</v>
      </c>
      <c r="AD17" s="100">
        <v>1</v>
      </c>
      <c r="AE17" s="85">
        <v>0.29166999999999998</v>
      </c>
      <c r="AF17" s="86">
        <v>1</v>
      </c>
      <c r="AG17" s="100" t="s">
        <v>482</v>
      </c>
      <c r="AH17" s="85" t="s">
        <v>482</v>
      </c>
      <c r="AI17" s="100" t="s">
        <v>482</v>
      </c>
      <c r="AJ17" s="85" t="s">
        <v>482</v>
      </c>
      <c r="AK17" s="101" t="s">
        <v>482</v>
      </c>
    </row>
    <row r="18" spans="1:37" x14ac:dyDescent="0.2">
      <c r="A18" s="782" t="s">
        <v>67</v>
      </c>
      <c r="B18" s="97">
        <v>329.4</v>
      </c>
      <c r="C18" s="98">
        <v>257.60000000000002</v>
      </c>
      <c r="D18" s="97">
        <v>267.10000000000002</v>
      </c>
      <c r="E18" s="111">
        <v>212.2</v>
      </c>
      <c r="F18" s="97">
        <v>62.3</v>
      </c>
      <c r="G18" s="98">
        <v>45.4</v>
      </c>
      <c r="H18" s="111">
        <v>185.4</v>
      </c>
      <c r="I18" s="97">
        <v>173.2</v>
      </c>
      <c r="J18" s="111">
        <v>141.1</v>
      </c>
      <c r="K18" s="97">
        <v>12.2</v>
      </c>
      <c r="L18" s="98">
        <v>7.9</v>
      </c>
      <c r="M18" s="426">
        <v>12.1</v>
      </c>
      <c r="N18" s="97">
        <v>7.2</v>
      </c>
      <c r="O18" s="111">
        <v>4.4000000000000004</v>
      </c>
      <c r="P18" s="97">
        <v>4.9000000000000004</v>
      </c>
      <c r="Q18" s="98">
        <v>2.8</v>
      </c>
      <c r="R18" s="111">
        <v>29.5</v>
      </c>
      <c r="S18" s="97">
        <v>24</v>
      </c>
      <c r="T18" s="111">
        <v>19.2</v>
      </c>
      <c r="U18" s="97">
        <v>5.5</v>
      </c>
      <c r="V18" s="98">
        <v>5.5</v>
      </c>
      <c r="W18" s="111">
        <v>44.1</v>
      </c>
      <c r="X18" s="97">
        <v>19.100000000000001</v>
      </c>
      <c r="Y18" s="111">
        <v>15.8</v>
      </c>
      <c r="Z18" s="97">
        <v>25</v>
      </c>
      <c r="AA18" s="98">
        <v>19.7</v>
      </c>
      <c r="AB18" s="426">
        <v>43.6</v>
      </c>
      <c r="AC18" s="97">
        <v>32.6</v>
      </c>
      <c r="AD18" s="111">
        <v>24.2</v>
      </c>
      <c r="AE18" s="97">
        <v>11</v>
      </c>
      <c r="AF18" s="98">
        <v>8</v>
      </c>
      <c r="AG18" s="111">
        <v>14.7</v>
      </c>
      <c r="AH18" s="97">
        <v>11</v>
      </c>
      <c r="AI18" s="111">
        <v>7.5</v>
      </c>
      <c r="AJ18" s="97">
        <v>3.7</v>
      </c>
      <c r="AK18" s="99">
        <v>1.5</v>
      </c>
    </row>
    <row r="19" spans="1:37" x14ac:dyDescent="0.2">
      <c r="A19" s="782"/>
      <c r="B19" s="85">
        <v>1</v>
      </c>
      <c r="C19" s="100">
        <v>0.78203</v>
      </c>
      <c r="D19" s="85">
        <v>0.81086999999999998</v>
      </c>
      <c r="E19" s="100">
        <v>0.79446000000000006</v>
      </c>
      <c r="F19" s="85">
        <v>0.18912999999999999</v>
      </c>
      <c r="G19" s="86">
        <v>0.72872999999999999</v>
      </c>
      <c r="H19" s="100">
        <v>0.56284000000000001</v>
      </c>
      <c r="I19" s="85">
        <v>0.93420000000000003</v>
      </c>
      <c r="J19" s="100">
        <v>0.81467000000000001</v>
      </c>
      <c r="K19" s="85">
        <v>6.5799999999999997E-2</v>
      </c>
      <c r="L19" s="86">
        <v>0.64754</v>
      </c>
      <c r="M19" s="425">
        <v>3.6729999999999999E-2</v>
      </c>
      <c r="N19" s="85">
        <v>0.59504000000000001</v>
      </c>
      <c r="O19" s="100">
        <v>0.61111000000000004</v>
      </c>
      <c r="P19" s="85">
        <v>0.40495999999999999</v>
      </c>
      <c r="Q19" s="86">
        <v>0.57142999999999999</v>
      </c>
      <c r="R19" s="100">
        <v>8.9560000000000001E-2</v>
      </c>
      <c r="S19" s="85">
        <v>0.81355999999999995</v>
      </c>
      <c r="T19" s="100">
        <v>0.8</v>
      </c>
      <c r="U19" s="85">
        <v>0.18643999999999999</v>
      </c>
      <c r="V19" s="86">
        <v>1</v>
      </c>
      <c r="W19" s="100">
        <v>0.13388</v>
      </c>
      <c r="X19" s="85">
        <v>0.43310999999999999</v>
      </c>
      <c r="Y19" s="100">
        <v>0.82723000000000002</v>
      </c>
      <c r="Z19" s="85">
        <v>0.56689000000000001</v>
      </c>
      <c r="AA19" s="86">
        <v>0.78800000000000003</v>
      </c>
      <c r="AB19" s="425">
        <v>0.13236000000000001</v>
      </c>
      <c r="AC19" s="85">
        <v>0.74770999999999999</v>
      </c>
      <c r="AD19" s="100">
        <v>0.74233000000000005</v>
      </c>
      <c r="AE19" s="85">
        <v>0.25229000000000001</v>
      </c>
      <c r="AF19" s="86">
        <v>0.72726999999999997</v>
      </c>
      <c r="AG19" s="100">
        <v>4.4630000000000003E-2</v>
      </c>
      <c r="AH19" s="85">
        <v>0.74829999999999997</v>
      </c>
      <c r="AI19" s="100">
        <v>0.68181999999999998</v>
      </c>
      <c r="AJ19" s="85">
        <v>0.25169999999999998</v>
      </c>
      <c r="AK19" s="101">
        <v>0.40540999999999999</v>
      </c>
    </row>
    <row r="20" spans="1:37" ht="12.75" customHeight="1" x14ac:dyDescent="0.2">
      <c r="A20" s="782" t="s">
        <v>68</v>
      </c>
      <c r="B20" s="97">
        <v>45.8</v>
      </c>
      <c r="C20" s="98">
        <v>39.799999999999997</v>
      </c>
      <c r="D20" s="97">
        <v>43.3</v>
      </c>
      <c r="E20" s="111">
        <v>37.299999999999997</v>
      </c>
      <c r="F20" s="97">
        <v>2.5</v>
      </c>
      <c r="G20" s="98">
        <v>2.5</v>
      </c>
      <c r="H20" s="111">
        <v>39.799999999999997</v>
      </c>
      <c r="I20" s="97">
        <v>39.299999999999997</v>
      </c>
      <c r="J20" s="111">
        <v>34.299999999999997</v>
      </c>
      <c r="K20" s="97">
        <v>0.5</v>
      </c>
      <c r="L20" s="98">
        <v>0.5</v>
      </c>
      <c r="M20" s="426">
        <v>2</v>
      </c>
      <c r="N20" s="97">
        <v>0</v>
      </c>
      <c r="O20" s="111">
        <v>0</v>
      </c>
      <c r="P20" s="97">
        <v>2</v>
      </c>
      <c r="Q20" s="98">
        <v>2</v>
      </c>
      <c r="R20" s="111">
        <v>4</v>
      </c>
      <c r="S20" s="97">
        <v>4</v>
      </c>
      <c r="T20" s="111">
        <v>3</v>
      </c>
      <c r="U20" s="97">
        <v>0</v>
      </c>
      <c r="V20" s="98">
        <v>0</v>
      </c>
      <c r="W20" s="111">
        <v>0</v>
      </c>
      <c r="X20" s="97">
        <v>0</v>
      </c>
      <c r="Y20" s="111">
        <v>0</v>
      </c>
      <c r="Z20" s="97">
        <v>0</v>
      </c>
      <c r="AA20" s="98">
        <v>0</v>
      </c>
      <c r="AB20" s="426">
        <v>0</v>
      </c>
      <c r="AC20" s="97">
        <v>0</v>
      </c>
      <c r="AD20" s="111">
        <v>0</v>
      </c>
      <c r="AE20" s="97">
        <v>0</v>
      </c>
      <c r="AF20" s="98">
        <v>0</v>
      </c>
      <c r="AG20" s="111">
        <v>0</v>
      </c>
      <c r="AH20" s="97">
        <v>0</v>
      </c>
      <c r="AI20" s="111">
        <v>0</v>
      </c>
      <c r="AJ20" s="97">
        <v>0</v>
      </c>
      <c r="AK20" s="99">
        <v>0</v>
      </c>
    </row>
    <row r="21" spans="1:37" x14ac:dyDescent="0.2">
      <c r="A21" s="782"/>
      <c r="B21" s="85">
        <v>1</v>
      </c>
      <c r="C21" s="100">
        <v>0.86899999999999999</v>
      </c>
      <c r="D21" s="85">
        <v>0.94540999999999997</v>
      </c>
      <c r="E21" s="100">
        <v>0.86143000000000003</v>
      </c>
      <c r="F21" s="85">
        <v>5.459E-2</v>
      </c>
      <c r="G21" s="86">
        <v>1</v>
      </c>
      <c r="H21" s="100">
        <v>0.86899999999999999</v>
      </c>
      <c r="I21" s="85">
        <v>0.98743999999999998</v>
      </c>
      <c r="J21" s="100">
        <v>0.87277000000000005</v>
      </c>
      <c r="K21" s="85">
        <v>1.256E-2</v>
      </c>
      <c r="L21" s="86">
        <v>1</v>
      </c>
      <c r="M21" s="425">
        <v>4.367E-2</v>
      </c>
      <c r="N21" s="85" t="s">
        <v>482</v>
      </c>
      <c r="O21" s="100" t="s">
        <v>482</v>
      </c>
      <c r="P21" s="85">
        <v>1</v>
      </c>
      <c r="Q21" s="86">
        <v>1</v>
      </c>
      <c r="R21" s="100">
        <v>8.7340000000000001E-2</v>
      </c>
      <c r="S21" s="85">
        <v>1</v>
      </c>
      <c r="T21" s="100">
        <v>0.75</v>
      </c>
      <c r="U21" s="85" t="s">
        <v>482</v>
      </c>
      <c r="V21" s="86" t="s">
        <v>482</v>
      </c>
      <c r="W21" s="100" t="s">
        <v>482</v>
      </c>
      <c r="X21" s="85" t="s">
        <v>482</v>
      </c>
      <c r="Y21" s="100" t="s">
        <v>482</v>
      </c>
      <c r="Z21" s="85" t="s">
        <v>482</v>
      </c>
      <c r="AA21" s="86" t="s">
        <v>482</v>
      </c>
      <c r="AB21" s="425" t="s">
        <v>482</v>
      </c>
      <c r="AC21" s="85" t="s">
        <v>482</v>
      </c>
      <c r="AD21" s="100" t="s">
        <v>482</v>
      </c>
      <c r="AE21" s="85" t="s">
        <v>482</v>
      </c>
      <c r="AF21" s="86" t="s">
        <v>482</v>
      </c>
      <c r="AG21" s="100" t="s">
        <v>482</v>
      </c>
      <c r="AH21" s="85" t="s">
        <v>482</v>
      </c>
      <c r="AI21" s="100" t="s">
        <v>482</v>
      </c>
      <c r="AJ21" s="85" t="s">
        <v>482</v>
      </c>
      <c r="AK21" s="101" t="s">
        <v>482</v>
      </c>
    </row>
    <row r="22" spans="1:37" x14ac:dyDescent="0.2">
      <c r="A22" s="782" t="s">
        <v>69</v>
      </c>
      <c r="B22" s="97">
        <v>1049.5999999999999</v>
      </c>
      <c r="C22" s="98">
        <v>807.8</v>
      </c>
      <c r="D22" s="97">
        <v>739.2</v>
      </c>
      <c r="E22" s="111">
        <v>570.4</v>
      </c>
      <c r="F22" s="97">
        <v>310.39999999999998</v>
      </c>
      <c r="G22" s="98">
        <v>237.4</v>
      </c>
      <c r="H22" s="111">
        <v>330.6</v>
      </c>
      <c r="I22" s="97">
        <v>295.39999999999998</v>
      </c>
      <c r="J22" s="111">
        <v>235.8</v>
      </c>
      <c r="K22" s="97">
        <v>35.200000000000003</v>
      </c>
      <c r="L22" s="98">
        <v>29.5</v>
      </c>
      <c r="M22" s="426">
        <v>110.7</v>
      </c>
      <c r="N22" s="97">
        <v>71.900000000000006</v>
      </c>
      <c r="O22" s="111">
        <v>61.1</v>
      </c>
      <c r="P22" s="97">
        <v>38.799999999999997</v>
      </c>
      <c r="Q22" s="98">
        <v>27.4</v>
      </c>
      <c r="R22" s="111">
        <v>96.6</v>
      </c>
      <c r="S22" s="97">
        <v>89.6</v>
      </c>
      <c r="T22" s="111">
        <v>71.900000000000006</v>
      </c>
      <c r="U22" s="97">
        <v>7</v>
      </c>
      <c r="V22" s="98">
        <v>4.5999999999999996</v>
      </c>
      <c r="W22" s="111">
        <v>206.6</v>
      </c>
      <c r="X22" s="97">
        <v>137.1</v>
      </c>
      <c r="Y22" s="111">
        <v>91.2</v>
      </c>
      <c r="Z22" s="97">
        <v>69.5</v>
      </c>
      <c r="AA22" s="98">
        <v>50.9</v>
      </c>
      <c r="AB22" s="426">
        <v>231.8</v>
      </c>
      <c r="AC22" s="97">
        <v>105.5</v>
      </c>
      <c r="AD22" s="111">
        <v>77.8</v>
      </c>
      <c r="AE22" s="97">
        <v>126.3</v>
      </c>
      <c r="AF22" s="98">
        <v>100.4</v>
      </c>
      <c r="AG22" s="111">
        <v>73.3</v>
      </c>
      <c r="AH22" s="97">
        <v>39.700000000000003</v>
      </c>
      <c r="AI22" s="111">
        <v>32.6</v>
      </c>
      <c r="AJ22" s="97">
        <v>33.6</v>
      </c>
      <c r="AK22" s="99">
        <v>24.6</v>
      </c>
    </row>
    <row r="23" spans="1:37" x14ac:dyDescent="0.2">
      <c r="A23" s="782"/>
      <c r="B23" s="85">
        <v>1</v>
      </c>
      <c r="C23" s="100">
        <v>0.76963000000000004</v>
      </c>
      <c r="D23" s="85">
        <v>0.70426999999999995</v>
      </c>
      <c r="E23" s="100">
        <v>0.77164999999999995</v>
      </c>
      <c r="F23" s="85">
        <v>0.29572999999999999</v>
      </c>
      <c r="G23" s="86">
        <v>0.76482000000000006</v>
      </c>
      <c r="H23" s="100">
        <v>0.31497999999999998</v>
      </c>
      <c r="I23" s="85">
        <v>0.89353000000000005</v>
      </c>
      <c r="J23" s="100">
        <v>0.79823999999999995</v>
      </c>
      <c r="K23" s="85">
        <v>0.10647</v>
      </c>
      <c r="L23" s="86">
        <v>0.83806999999999998</v>
      </c>
      <c r="M23" s="425">
        <v>0.10546999999999999</v>
      </c>
      <c r="N23" s="85">
        <v>0.64949999999999997</v>
      </c>
      <c r="O23" s="100">
        <v>0.84979000000000005</v>
      </c>
      <c r="P23" s="85">
        <v>0.35049999999999998</v>
      </c>
      <c r="Q23" s="86">
        <v>0.70618999999999998</v>
      </c>
      <c r="R23" s="100">
        <v>9.2039999999999997E-2</v>
      </c>
      <c r="S23" s="85">
        <v>0.92754000000000003</v>
      </c>
      <c r="T23" s="100">
        <v>0.80245999999999995</v>
      </c>
      <c r="U23" s="85">
        <v>7.2459999999999997E-2</v>
      </c>
      <c r="V23" s="86">
        <v>0.65713999999999995</v>
      </c>
      <c r="W23" s="100">
        <v>0.19683999999999999</v>
      </c>
      <c r="X23" s="85">
        <v>0.66359999999999997</v>
      </c>
      <c r="Y23" s="100">
        <v>0.66520999999999997</v>
      </c>
      <c r="Z23" s="85">
        <v>0.33639999999999998</v>
      </c>
      <c r="AA23" s="86">
        <v>0.73236999999999997</v>
      </c>
      <c r="AB23" s="425">
        <v>0.22084999999999999</v>
      </c>
      <c r="AC23" s="85">
        <v>0.45512999999999998</v>
      </c>
      <c r="AD23" s="100">
        <v>0.73743999999999998</v>
      </c>
      <c r="AE23" s="85">
        <v>0.54486999999999997</v>
      </c>
      <c r="AF23" s="86">
        <v>0.79493000000000003</v>
      </c>
      <c r="AG23" s="100">
        <v>6.9839999999999999E-2</v>
      </c>
      <c r="AH23" s="85">
        <v>0.54161000000000004</v>
      </c>
      <c r="AI23" s="100">
        <v>0.82116</v>
      </c>
      <c r="AJ23" s="85">
        <v>0.45839000000000002</v>
      </c>
      <c r="AK23" s="101">
        <v>0.73214000000000001</v>
      </c>
    </row>
    <row r="24" spans="1:37" ht="12.75" customHeight="1" x14ac:dyDescent="0.2">
      <c r="A24" s="782" t="s">
        <v>70</v>
      </c>
      <c r="B24" s="97">
        <v>1152.9000000000001</v>
      </c>
      <c r="C24" s="98">
        <v>877.9</v>
      </c>
      <c r="D24" s="97">
        <v>1007.6</v>
      </c>
      <c r="E24" s="111">
        <v>781</v>
      </c>
      <c r="F24" s="97">
        <v>145.30000000000001</v>
      </c>
      <c r="G24" s="98">
        <v>96.9</v>
      </c>
      <c r="H24" s="111">
        <v>572.70000000000005</v>
      </c>
      <c r="I24" s="97">
        <v>545.5</v>
      </c>
      <c r="J24" s="111">
        <v>413.6</v>
      </c>
      <c r="K24" s="97">
        <v>27.2</v>
      </c>
      <c r="L24" s="98">
        <v>18.8</v>
      </c>
      <c r="M24" s="426">
        <v>35</v>
      </c>
      <c r="N24" s="97">
        <v>22.1</v>
      </c>
      <c r="O24" s="111">
        <v>13.4</v>
      </c>
      <c r="P24" s="97">
        <v>12.9</v>
      </c>
      <c r="Q24" s="98">
        <v>7.4</v>
      </c>
      <c r="R24" s="111">
        <v>77.8</v>
      </c>
      <c r="S24" s="97">
        <v>67.400000000000006</v>
      </c>
      <c r="T24" s="111">
        <v>59.9</v>
      </c>
      <c r="U24" s="97">
        <v>10.4</v>
      </c>
      <c r="V24" s="98">
        <v>8.4</v>
      </c>
      <c r="W24" s="111">
        <v>210.5</v>
      </c>
      <c r="X24" s="97">
        <v>168</v>
      </c>
      <c r="Y24" s="111">
        <v>109.9</v>
      </c>
      <c r="Z24" s="97">
        <v>42.5</v>
      </c>
      <c r="AA24" s="98">
        <v>31.5</v>
      </c>
      <c r="AB24" s="426">
        <v>132.69999999999999</v>
      </c>
      <c r="AC24" s="97">
        <v>99.1</v>
      </c>
      <c r="AD24" s="111">
        <v>88.2</v>
      </c>
      <c r="AE24" s="97">
        <v>33.6</v>
      </c>
      <c r="AF24" s="98">
        <v>28.5</v>
      </c>
      <c r="AG24" s="111">
        <v>124.2</v>
      </c>
      <c r="AH24" s="97">
        <v>105.5</v>
      </c>
      <c r="AI24" s="111">
        <v>96</v>
      </c>
      <c r="AJ24" s="97">
        <v>18.7</v>
      </c>
      <c r="AK24" s="99">
        <v>2.2999999999999998</v>
      </c>
    </row>
    <row r="25" spans="1:37" x14ac:dyDescent="0.2">
      <c r="A25" s="782"/>
      <c r="B25" s="85">
        <v>1</v>
      </c>
      <c r="C25" s="100">
        <v>0.76146999999999998</v>
      </c>
      <c r="D25" s="85">
        <v>0.87397000000000002</v>
      </c>
      <c r="E25" s="100">
        <v>0.77510999999999997</v>
      </c>
      <c r="F25" s="85">
        <v>0.12603</v>
      </c>
      <c r="G25" s="86">
        <v>0.66690000000000005</v>
      </c>
      <c r="H25" s="100">
        <v>0.49675000000000002</v>
      </c>
      <c r="I25" s="85">
        <v>0.95250999999999997</v>
      </c>
      <c r="J25" s="100">
        <v>0.75819999999999999</v>
      </c>
      <c r="K25" s="85">
        <v>4.7489999999999997E-2</v>
      </c>
      <c r="L25" s="86">
        <v>0.69118000000000002</v>
      </c>
      <c r="M25" s="425">
        <v>3.0360000000000002E-2</v>
      </c>
      <c r="N25" s="85">
        <v>0.63143000000000005</v>
      </c>
      <c r="O25" s="100">
        <v>0.60633000000000004</v>
      </c>
      <c r="P25" s="85">
        <v>0.36857000000000001</v>
      </c>
      <c r="Q25" s="86">
        <v>0.57364000000000004</v>
      </c>
      <c r="R25" s="100">
        <v>6.7479999999999998E-2</v>
      </c>
      <c r="S25" s="85">
        <v>0.86631999999999998</v>
      </c>
      <c r="T25" s="100">
        <v>0.88871999999999995</v>
      </c>
      <c r="U25" s="85">
        <v>0.13367999999999999</v>
      </c>
      <c r="V25" s="86">
        <v>0.80769000000000002</v>
      </c>
      <c r="W25" s="100">
        <v>0.18257999999999999</v>
      </c>
      <c r="X25" s="85">
        <v>0.79810000000000003</v>
      </c>
      <c r="Y25" s="100">
        <v>0.65417000000000003</v>
      </c>
      <c r="Z25" s="85">
        <v>0.2019</v>
      </c>
      <c r="AA25" s="86">
        <v>0.74117999999999995</v>
      </c>
      <c r="AB25" s="425">
        <v>0.11509999999999999</v>
      </c>
      <c r="AC25" s="85">
        <v>0.74680000000000002</v>
      </c>
      <c r="AD25" s="100">
        <v>0.89000999999999997</v>
      </c>
      <c r="AE25" s="85">
        <v>0.25319999999999998</v>
      </c>
      <c r="AF25" s="86">
        <v>0.84821000000000002</v>
      </c>
      <c r="AG25" s="100">
        <v>0.10773000000000001</v>
      </c>
      <c r="AH25" s="85">
        <v>0.84943999999999997</v>
      </c>
      <c r="AI25" s="100">
        <v>0.90995000000000004</v>
      </c>
      <c r="AJ25" s="85">
        <v>0.15056</v>
      </c>
      <c r="AK25" s="101">
        <v>0.12299</v>
      </c>
    </row>
    <row r="26" spans="1:37" x14ac:dyDescent="0.2">
      <c r="A26" s="782" t="s">
        <v>71</v>
      </c>
      <c r="B26" s="97">
        <v>132.5</v>
      </c>
      <c r="C26" s="98">
        <v>104.7</v>
      </c>
      <c r="D26" s="97">
        <v>109.4</v>
      </c>
      <c r="E26" s="111">
        <v>88.1</v>
      </c>
      <c r="F26" s="97">
        <v>23.1</v>
      </c>
      <c r="G26" s="98">
        <v>16.600000000000001</v>
      </c>
      <c r="H26" s="111">
        <v>75.7</v>
      </c>
      <c r="I26" s="97">
        <v>70.900000000000006</v>
      </c>
      <c r="J26" s="111">
        <v>59.8</v>
      </c>
      <c r="K26" s="97">
        <v>4.8</v>
      </c>
      <c r="L26" s="98">
        <v>2.8</v>
      </c>
      <c r="M26" s="426">
        <v>7.2</v>
      </c>
      <c r="N26" s="97">
        <v>7.2</v>
      </c>
      <c r="O26" s="111">
        <v>5.2</v>
      </c>
      <c r="P26" s="97">
        <v>0</v>
      </c>
      <c r="Q26" s="98">
        <v>0</v>
      </c>
      <c r="R26" s="111">
        <v>1.8</v>
      </c>
      <c r="S26" s="97">
        <v>1</v>
      </c>
      <c r="T26" s="111">
        <v>1</v>
      </c>
      <c r="U26" s="97">
        <v>0.8</v>
      </c>
      <c r="V26" s="98">
        <v>0.3</v>
      </c>
      <c r="W26" s="111">
        <v>35.4</v>
      </c>
      <c r="X26" s="97">
        <v>24</v>
      </c>
      <c r="Y26" s="111">
        <v>16.8</v>
      </c>
      <c r="Z26" s="97">
        <v>11.4</v>
      </c>
      <c r="AA26" s="98">
        <v>8.4</v>
      </c>
      <c r="AB26" s="426">
        <v>5.4</v>
      </c>
      <c r="AC26" s="97">
        <v>3.4</v>
      </c>
      <c r="AD26" s="111">
        <v>2.4</v>
      </c>
      <c r="AE26" s="97">
        <v>2</v>
      </c>
      <c r="AF26" s="98">
        <v>1</v>
      </c>
      <c r="AG26" s="111">
        <v>7</v>
      </c>
      <c r="AH26" s="97">
        <v>2.9</v>
      </c>
      <c r="AI26" s="111">
        <v>2.9</v>
      </c>
      <c r="AJ26" s="97">
        <v>4.0999999999999996</v>
      </c>
      <c r="AK26" s="99">
        <v>4.0999999999999996</v>
      </c>
    </row>
    <row r="27" spans="1:37" x14ac:dyDescent="0.2">
      <c r="A27" s="782"/>
      <c r="B27" s="85">
        <v>1</v>
      </c>
      <c r="C27" s="100">
        <v>0.79018999999999995</v>
      </c>
      <c r="D27" s="85">
        <v>0.82565999999999995</v>
      </c>
      <c r="E27" s="100">
        <v>0.80530000000000002</v>
      </c>
      <c r="F27" s="85">
        <v>0.17433999999999999</v>
      </c>
      <c r="G27" s="86">
        <v>0.71860999999999997</v>
      </c>
      <c r="H27" s="100">
        <v>0.57132000000000005</v>
      </c>
      <c r="I27" s="85">
        <v>0.93659000000000003</v>
      </c>
      <c r="J27" s="100">
        <v>0.84343999999999997</v>
      </c>
      <c r="K27" s="85">
        <v>6.3409999999999994E-2</v>
      </c>
      <c r="L27" s="86">
        <v>0.58333000000000002</v>
      </c>
      <c r="M27" s="425">
        <v>5.4339999999999999E-2</v>
      </c>
      <c r="N27" s="85">
        <v>1</v>
      </c>
      <c r="O27" s="100">
        <v>0.72221999999999997</v>
      </c>
      <c r="P27" s="85" t="s">
        <v>482</v>
      </c>
      <c r="Q27" s="86" t="s">
        <v>482</v>
      </c>
      <c r="R27" s="100">
        <v>1.358E-2</v>
      </c>
      <c r="S27" s="85">
        <v>0.55556000000000005</v>
      </c>
      <c r="T27" s="100">
        <v>1</v>
      </c>
      <c r="U27" s="85">
        <v>0.44444</v>
      </c>
      <c r="V27" s="86">
        <v>0.375</v>
      </c>
      <c r="W27" s="100">
        <v>0.26717000000000002</v>
      </c>
      <c r="X27" s="85">
        <v>0.67796999999999996</v>
      </c>
      <c r="Y27" s="100">
        <v>0.7</v>
      </c>
      <c r="Z27" s="85">
        <v>0.32202999999999998</v>
      </c>
      <c r="AA27" s="86">
        <v>0.73684000000000005</v>
      </c>
      <c r="AB27" s="425">
        <v>4.0750000000000001E-2</v>
      </c>
      <c r="AC27" s="85">
        <v>0.62963000000000002</v>
      </c>
      <c r="AD27" s="100">
        <v>0.70587999999999995</v>
      </c>
      <c r="AE27" s="85">
        <v>0.37036999999999998</v>
      </c>
      <c r="AF27" s="86">
        <v>0.5</v>
      </c>
      <c r="AG27" s="100">
        <v>5.2830000000000002E-2</v>
      </c>
      <c r="AH27" s="85">
        <v>0.41428999999999999</v>
      </c>
      <c r="AI27" s="100">
        <v>1</v>
      </c>
      <c r="AJ27" s="85">
        <v>0.58570999999999995</v>
      </c>
      <c r="AK27" s="101">
        <v>1</v>
      </c>
    </row>
    <row r="28" spans="1:37" x14ac:dyDescent="0.2">
      <c r="A28" s="782" t="s">
        <v>72</v>
      </c>
      <c r="B28" s="97">
        <v>34.5</v>
      </c>
      <c r="C28" s="98">
        <v>26.4</v>
      </c>
      <c r="D28" s="97">
        <v>30.2</v>
      </c>
      <c r="E28" s="111">
        <v>23.1</v>
      </c>
      <c r="F28" s="97">
        <v>4.3</v>
      </c>
      <c r="G28" s="98">
        <v>3.3</v>
      </c>
      <c r="H28" s="111">
        <v>26.9</v>
      </c>
      <c r="I28" s="97">
        <v>22.9</v>
      </c>
      <c r="J28" s="111">
        <v>17.899999999999999</v>
      </c>
      <c r="K28" s="97">
        <v>4</v>
      </c>
      <c r="L28" s="98">
        <v>3</v>
      </c>
      <c r="M28" s="426">
        <v>3.6</v>
      </c>
      <c r="N28" s="97">
        <v>3.6</v>
      </c>
      <c r="O28" s="111">
        <v>2.6</v>
      </c>
      <c r="P28" s="97">
        <v>0</v>
      </c>
      <c r="Q28" s="98">
        <v>0</v>
      </c>
      <c r="R28" s="111">
        <v>0.5</v>
      </c>
      <c r="S28" s="97">
        <v>0.5</v>
      </c>
      <c r="T28" s="111">
        <v>0.5</v>
      </c>
      <c r="U28" s="97">
        <v>0</v>
      </c>
      <c r="V28" s="98">
        <v>0</v>
      </c>
      <c r="W28" s="111">
        <v>2</v>
      </c>
      <c r="X28" s="97">
        <v>2</v>
      </c>
      <c r="Y28" s="111">
        <v>1</v>
      </c>
      <c r="Z28" s="97">
        <v>0</v>
      </c>
      <c r="AA28" s="98">
        <v>0</v>
      </c>
      <c r="AB28" s="426">
        <v>1.4</v>
      </c>
      <c r="AC28" s="97">
        <v>1.1000000000000001</v>
      </c>
      <c r="AD28" s="111">
        <v>1</v>
      </c>
      <c r="AE28" s="97">
        <v>0.3</v>
      </c>
      <c r="AF28" s="98">
        <v>0.3</v>
      </c>
      <c r="AG28" s="111">
        <v>0.1</v>
      </c>
      <c r="AH28" s="97">
        <v>0.1</v>
      </c>
      <c r="AI28" s="111">
        <v>0.1</v>
      </c>
      <c r="AJ28" s="97">
        <v>0</v>
      </c>
      <c r="AK28" s="99">
        <v>0</v>
      </c>
    </row>
    <row r="29" spans="1:37" x14ac:dyDescent="0.2">
      <c r="A29" s="782"/>
      <c r="B29" s="85">
        <v>1</v>
      </c>
      <c r="C29" s="100">
        <v>0.76522000000000001</v>
      </c>
      <c r="D29" s="85">
        <v>0.87536000000000003</v>
      </c>
      <c r="E29" s="100">
        <v>0.76490000000000002</v>
      </c>
      <c r="F29" s="85">
        <v>0.12464</v>
      </c>
      <c r="G29" s="86">
        <v>0.76744000000000001</v>
      </c>
      <c r="H29" s="100">
        <v>0.77971000000000001</v>
      </c>
      <c r="I29" s="85">
        <v>0.85129999999999995</v>
      </c>
      <c r="J29" s="100">
        <v>0.78166000000000002</v>
      </c>
      <c r="K29" s="85">
        <v>0.1487</v>
      </c>
      <c r="L29" s="86">
        <v>0.75</v>
      </c>
      <c r="M29" s="425">
        <v>0.10435</v>
      </c>
      <c r="N29" s="85">
        <v>1</v>
      </c>
      <c r="O29" s="100">
        <v>0.72221999999999997</v>
      </c>
      <c r="P29" s="85" t="s">
        <v>482</v>
      </c>
      <c r="Q29" s="86" t="s">
        <v>482</v>
      </c>
      <c r="R29" s="100">
        <v>1.4489999999999999E-2</v>
      </c>
      <c r="S29" s="85">
        <v>1</v>
      </c>
      <c r="T29" s="100">
        <v>1</v>
      </c>
      <c r="U29" s="85" t="s">
        <v>482</v>
      </c>
      <c r="V29" s="86" t="s">
        <v>482</v>
      </c>
      <c r="W29" s="100">
        <v>5.7970000000000001E-2</v>
      </c>
      <c r="X29" s="85">
        <v>1</v>
      </c>
      <c r="Y29" s="100">
        <v>0.5</v>
      </c>
      <c r="Z29" s="85" t="s">
        <v>482</v>
      </c>
      <c r="AA29" s="86" t="s">
        <v>482</v>
      </c>
      <c r="AB29" s="425">
        <v>4.0579999999999998E-2</v>
      </c>
      <c r="AC29" s="85">
        <v>0.78571000000000002</v>
      </c>
      <c r="AD29" s="100">
        <v>0.90908999999999995</v>
      </c>
      <c r="AE29" s="85">
        <v>0.21429000000000001</v>
      </c>
      <c r="AF29" s="86">
        <v>1</v>
      </c>
      <c r="AG29" s="100">
        <v>2.8999999999999998E-3</v>
      </c>
      <c r="AH29" s="85">
        <v>1</v>
      </c>
      <c r="AI29" s="100">
        <v>1</v>
      </c>
      <c r="AJ29" s="85" t="s">
        <v>482</v>
      </c>
      <c r="AK29" s="101" t="s">
        <v>482</v>
      </c>
    </row>
    <row r="30" spans="1:37" x14ac:dyDescent="0.2">
      <c r="A30" s="782" t="s">
        <v>73</v>
      </c>
      <c r="B30" s="97">
        <v>140.6</v>
      </c>
      <c r="C30" s="98">
        <v>115</v>
      </c>
      <c r="D30" s="97">
        <v>113.4</v>
      </c>
      <c r="E30" s="111">
        <v>91.4</v>
      </c>
      <c r="F30" s="97">
        <v>27.2</v>
      </c>
      <c r="G30" s="98">
        <v>23.6</v>
      </c>
      <c r="H30" s="111">
        <v>103.8</v>
      </c>
      <c r="I30" s="97">
        <v>89.7</v>
      </c>
      <c r="J30" s="111">
        <v>68.7</v>
      </c>
      <c r="K30" s="97">
        <v>14.1</v>
      </c>
      <c r="L30" s="98">
        <v>10.8</v>
      </c>
      <c r="M30" s="426">
        <v>11.6</v>
      </c>
      <c r="N30" s="97">
        <v>7.3</v>
      </c>
      <c r="O30" s="111">
        <v>6.3</v>
      </c>
      <c r="P30" s="97">
        <v>4.3</v>
      </c>
      <c r="Q30" s="98">
        <v>4</v>
      </c>
      <c r="R30" s="111">
        <v>13.5</v>
      </c>
      <c r="S30" s="97">
        <v>11.5</v>
      </c>
      <c r="T30" s="111">
        <v>11.5</v>
      </c>
      <c r="U30" s="97">
        <v>2</v>
      </c>
      <c r="V30" s="98">
        <v>2</v>
      </c>
      <c r="W30" s="111">
        <v>7.6</v>
      </c>
      <c r="X30" s="97">
        <v>0.8</v>
      </c>
      <c r="Y30" s="111">
        <v>0.8</v>
      </c>
      <c r="Z30" s="97">
        <v>6.8</v>
      </c>
      <c r="AA30" s="98">
        <v>6.8</v>
      </c>
      <c r="AB30" s="426">
        <v>0</v>
      </c>
      <c r="AC30" s="97">
        <v>0</v>
      </c>
      <c r="AD30" s="111">
        <v>0</v>
      </c>
      <c r="AE30" s="97">
        <v>0</v>
      </c>
      <c r="AF30" s="98">
        <v>0</v>
      </c>
      <c r="AG30" s="111">
        <v>4.0999999999999996</v>
      </c>
      <c r="AH30" s="97">
        <v>4.0999999999999996</v>
      </c>
      <c r="AI30" s="111">
        <v>4.0999999999999996</v>
      </c>
      <c r="AJ30" s="97">
        <v>0</v>
      </c>
      <c r="AK30" s="99">
        <v>0</v>
      </c>
    </row>
    <row r="31" spans="1:37" x14ac:dyDescent="0.2">
      <c r="A31" s="782"/>
      <c r="B31" s="85">
        <v>1</v>
      </c>
      <c r="C31" s="100">
        <v>0.81791999999999998</v>
      </c>
      <c r="D31" s="85">
        <v>0.80654000000000003</v>
      </c>
      <c r="E31" s="100">
        <v>0.80600000000000005</v>
      </c>
      <c r="F31" s="85">
        <v>0.19345999999999999</v>
      </c>
      <c r="G31" s="86">
        <v>0.86765000000000003</v>
      </c>
      <c r="H31" s="100">
        <v>0.73826000000000003</v>
      </c>
      <c r="I31" s="85">
        <v>0.86416000000000004</v>
      </c>
      <c r="J31" s="100">
        <v>0.76588999999999996</v>
      </c>
      <c r="K31" s="85">
        <v>0.13583999999999999</v>
      </c>
      <c r="L31" s="86">
        <v>0.76595999999999997</v>
      </c>
      <c r="M31" s="425">
        <v>8.2500000000000004E-2</v>
      </c>
      <c r="N31" s="85">
        <v>0.62931000000000004</v>
      </c>
      <c r="O31" s="100">
        <v>0.86301000000000005</v>
      </c>
      <c r="P31" s="85">
        <v>0.37069000000000002</v>
      </c>
      <c r="Q31" s="86">
        <v>0.93023</v>
      </c>
      <c r="R31" s="100">
        <v>9.6019999999999994E-2</v>
      </c>
      <c r="S31" s="85">
        <v>0.85185</v>
      </c>
      <c r="T31" s="100">
        <v>1</v>
      </c>
      <c r="U31" s="85">
        <v>0.14815</v>
      </c>
      <c r="V31" s="86">
        <v>1</v>
      </c>
      <c r="W31" s="100">
        <v>5.4050000000000001E-2</v>
      </c>
      <c r="X31" s="85">
        <v>0.10526000000000001</v>
      </c>
      <c r="Y31" s="100">
        <v>1</v>
      </c>
      <c r="Z31" s="85">
        <v>0.89473999999999998</v>
      </c>
      <c r="AA31" s="86">
        <v>1</v>
      </c>
      <c r="AB31" s="425" t="s">
        <v>482</v>
      </c>
      <c r="AC31" s="85" t="s">
        <v>482</v>
      </c>
      <c r="AD31" s="100" t="s">
        <v>482</v>
      </c>
      <c r="AE31" s="85" t="s">
        <v>482</v>
      </c>
      <c r="AF31" s="86" t="s">
        <v>482</v>
      </c>
      <c r="AG31" s="100">
        <v>2.9159999999999998E-2</v>
      </c>
      <c r="AH31" s="85">
        <v>1</v>
      </c>
      <c r="AI31" s="100">
        <v>1</v>
      </c>
      <c r="AJ31" s="85" t="s">
        <v>482</v>
      </c>
      <c r="AK31" s="101" t="s">
        <v>482</v>
      </c>
    </row>
    <row r="32" spans="1:37" x14ac:dyDescent="0.2">
      <c r="A32" s="782" t="s">
        <v>74</v>
      </c>
      <c r="B32" s="97">
        <v>60.5</v>
      </c>
      <c r="C32" s="98">
        <v>47.9</v>
      </c>
      <c r="D32" s="97">
        <v>45.6</v>
      </c>
      <c r="E32" s="111">
        <v>35</v>
      </c>
      <c r="F32" s="97">
        <v>14.9</v>
      </c>
      <c r="G32" s="98">
        <v>12.9</v>
      </c>
      <c r="H32" s="111">
        <v>48.3</v>
      </c>
      <c r="I32" s="97">
        <v>43.1</v>
      </c>
      <c r="J32" s="111">
        <v>33</v>
      </c>
      <c r="K32" s="97">
        <v>5.2</v>
      </c>
      <c r="L32" s="98">
        <v>4.0999999999999996</v>
      </c>
      <c r="M32" s="426">
        <v>6.8</v>
      </c>
      <c r="N32" s="97">
        <v>1</v>
      </c>
      <c r="O32" s="111">
        <v>1</v>
      </c>
      <c r="P32" s="97">
        <v>5.8</v>
      </c>
      <c r="Q32" s="98">
        <v>4.9000000000000004</v>
      </c>
      <c r="R32" s="111">
        <v>0.5</v>
      </c>
      <c r="S32" s="97">
        <v>0.5</v>
      </c>
      <c r="T32" s="111">
        <v>0</v>
      </c>
      <c r="U32" s="97">
        <v>0</v>
      </c>
      <c r="V32" s="98">
        <v>0</v>
      </c>
      <c r="W32" s="111">
        <v>4.9000000000000004</v>
      </c>
      <c r="X32" s="97">
        <v>1</v>
      </c>
      <c r="Y32" s="111">
        <v>1</v>
      </c>
      <c r="Z32" s="97">
        <v>3.9</v>
      </c>
      <c r="AA32" s="98">
        <v>3.9</v>
      </c>
      <c r="AB32" s="426">
        <v>0</v>
      </c>
      <c r="AC32" s="97">
        <v>0</v>
      </c>
      <c r="AD32" s="111">
        <v>0</v>
      </c>
      <c r="AE32" s="97">
        <v>0</v>
      </c>
      <c r="AF32" s="98">
        <v>0</v>
      </c>
      <c r="AG32" s="111">
        <v>0</v>
      </c>
      <c r="AH32" s="97">
        <v>0</v>
      </c>
      <c r="AI32" s="111">
        <v>0</v>
      </c>
      <c r="AJ32" s="97">
        <v>0</v>
      </c>
      <c r="AK32" s="99">
        <v>0</v>
      </c>
    </row>
    <row r="33" spans="1:37" x14ac:dyDescent="0.2">
      <c r="A33" s="782"/>
      <c r="B33" s="85">
        <v>1</v>
      </c>
      <c r="C33" s="100">
        <v>0.79174</v>
      </c>
      <c r="D33" s="85">
        <v>0.75371999999999995</v>
      </c>
      <c r="E33" s="100">
        <v>0.76754</v>
      </c>
      <c r="F33" s="85">
        <v>0.24628</v>
      </c>
      <c r="G33" s="86">
        <v>0.86577000000000004</v>
      </c>
      <c r="H33" s="100">
        <v>0.79835</v>
      </c>
      <c r="I33" s="85">
        <v>0.89234000000000002</v>
      </c>
      <c r="J33" s="100">
        <v>0.76566000000000001</v>
      </c>
      <c r="K33" s="85">
        <v>0.10766000000000001</v>
      </c>
      <c r="L33" s="86">
        <v>0.78846000000000005</v>
      </c>
      <c r="M33" s="425">
        <v>0.1124</v>
      </c>
      <c r="N33" s="85">
        <v>0.14706</v>
      </c>
      <c r="O33" s="100">
        <v>1</v>
      </c>
      <c r="P33" s="85">
        <v>0.85294000000000003</v>
      </c>
      <c r="Q33" s="86">
        <v>0.84482999999999997</v>
      </c>
      <c r="R33" s="100">
        <v>8.26E-3</v>
      </c>
      <c r="S33" s="85">
        <v>1</v>
      </c>
      <c r="T33" s="100" t="s">
        <v>482</v>
      </c>
      <c r="U33" s="85" t="s">
        <v>482</v>
      </c>
      <c r="V33" s="86" t="s">
        <v>482</v>
      </c>
      <c r="W33" s="100">
        <v>8.0990000000000006E-2</v>
      </c>
      <c r="X33" s="85">
        <v>0.20408000000000001</v>
      </c>
      <c r="Y33" s="100">
        <v>1</v>
      </c>
      <c r="Z33" s="85">
        <v>0.79591999999999996</v>
      </c>
      <c r="AA33" s="86">
        <v>1</v>
      </c>
      <c r="AB33" s="425" t="s">
        <v>482</v>
      </c>
      <c r="AC33" s="85" t="s">
        <v>482</v>
      </c>
      <c r="AD33" s="100" t="s">
        <v>482</v>
      </c>
      <c r="AE33" s="85" t="s">
        <v>482</v>
      </c>
      <c r="AF33" s="86" t="s">
        <v>482</v>
      </c>
      <c r="AG33" s="100" t="s">
        <v>482</v>
      </c>
      <c r="AH33" s="85" t="s">
        <v>482</v>
      </c>
      <c r="AI33" s="100" t="s">
        <v>482</v>
      </c>
      <c r="AJ33" s="85" t="s">
        <v>482</v>
      </c>
      <c r="AK33" s="101" t="s">
        <v>482</v>
      </c>
    </row>
    <row r="34" spans="1:37" ht="12.75" customHeight="1" x14ac:dyDescent="0.2">
      <c r="A34" s="782" t="s">
        <v>75</v>
      </c>
      <c r="B34" s="97">
        <v>232.1</v>
      </c>
      <c r="C34" s="98">
        <v>183.1</v>
      </c>
      <c r="D34" s="97">
        <v>171.1</v>
      </c>
      <c r="E34" s="111">
        <v>136.6</v>
      </c>
      <c r="F34" s="97">
        <v>61</v>
      </c>
      <c r="G34" s="98">
        <v>46.5</v>
      </c>
      <c r="H34" s="111">
        <v>93.4</v>
      </c>
      <c r="I34" s="97">
        <v>79.599999999999994</v>
      </c>
      <c r="J34" s="111">
        <v>59.7</v>
      </c>
      <c r="K34" s="97">
        <v>13.8</v>
      </c>
      <c r="L34" s="98">
        <v>8.8000000000000007</v>
      </c>
      <c r="M34" s="426">
        <v>15.1</v>
      </c>
      <c r="N34" s="97">
        <v>15</v>
      </c>
      <c r="O34" s="111">
        <v>12.5</v>
      </c>
      <c r="P34" s="97">
        <v>0.1</v>
      </c>
      <c r="Q34" s="98">
        <v>0.1</v>
      </c>
      <c r="R34" s="111">
        <v>11.8</v>
      </c>
      <c r="S34" s="97">
        <v>10.5</v>
      </c>
      <c r="T34" s="111">
        <v>6.8</v>
      </c>
      <c r="U34" s="97">
        <v>1.3</v>
      </c>
      <c r="V34" s="98">
        <v>1.3</v>
      </c>
      <c r="W34" s="111">
        <v>39.4</v>
      </c>
      <c r="X34" s="97">
        <v>9.3000000000000007</v>
      </c>
      <c r="Y34" s="111">
        <v>7.3</v>
      </c>
      <c r="Z34" s="97">
        <v>30.1</v>
      </c>
      <c r="AA34" s="98">
        <v>23.1</v>
      </c>
      <c r="AB34" s="426">
        <v>36.6</v>
      </c>
      <c r="AC34" s="97">
        <v>30.9</v>
      </c>
      <c r="AD34" s="111">
        <v>25.5</v>
      </c>
      <c r="AE34" s="97">
        <v>5.7</v>
      </c>
      <c r="AF34" s="98">
        <v>5.2</v>
      </c>
      <c r="AG34" s="111">
        <v>35.799999999999997</v>
      </c>
      <c r="AH34" s="97">
        <v>25.8</v>
      </c>
      <c r="AI34" s="111">
        <v>24.8</v>
      </c>
      <c r="AJ34" s="97">
        <v>10</v>
      </c>
      <c r="AK34" s="99">
        <v>8</v>
      </c>
    </row>
    <row r="35" spans="1:37" x14ac:dyDescent="0.2">
      <c r="A35" s="782"/>
      <c r="B35" s="85">
        <v>1</v>
      </c>
      <c r="C35" s="100">
        <v>0.78888000000000003</v>
      </c>
      <c r="D35" s="85">
        <v>0.73717999999999995</v>
      </c>
      <c r="E35" s="100">
        <v>0.79835999999999996</v>
      </c>
      <c r="F35" s="85">
        <v>0.26282</v>
      </c>
      <c r="G35" s="86">
        <v>0.76229999999999998</v>
      </c>
      <c r="H35" s="100">
        <v>0.40240999999999999</v>
      </c>
      <c r="I35" s="85">
        <v>0.85224999999999995</v>
      </c>
      <c r="J35" s="100">
        <v>0.75</v>
      </c>
      <c r="K35" s="85">
        <v>0.14774999999999999</v>
      </c>
      <c r="L35" s="86">
        <v>0.63768000000000002</v>
      </c>
      <c r="M35" s="425">
        <v>6.5060000000000007E-2</v>
      </c>
      <c r="N35" s="85">
        <v>0.99338000000000004</v>
      </c>
      <c r="O35" s="100">
        <v>0.83333000000000002</v>
      </c>
      <c r="P35" s="85">
        <v>6.62E-3</v>
      </c>
      <c r="Q35" s="86">
        <v>1</v>
      </c>
      <c r="R35" s="100">
        <v>5.0840000000000003E-2</v>
      </c>
      <c r="S35" s="85">
        <v>0.88983000000000001</v>
      </c>
      <c r="T35" s="100">
        <v>0.64761999999999997</v>
      </c>
      <c r="U35" s="85">
        <v>0.11017</v>
      </c>
      <c r="V35" s="86">
        <v>1</v>
      </c>
      <c r="W35" s="100">
        <v>0.16975000000000001</v>
      </c>
      <c r="X35" s="85">
        <v>0.23604</v>
      </c>
      <c r="Y35" s="100">
        <v>0.78495000000000004</v>
      </c>
      <c r="Z35" s="85">
        <v>0.76395999999999997</v>
      </c>
      <c r="AA35" s="86">
        <v>0.76744000000000001</v>
      </c>
      <c r="AB35" s="425">
        <v>0.15769</v>
      </c>
      <c r="AC35" s="85">
        <v>0.84426000000000001</v>
      </c>
      <c r="AD35" s="100">
        <v>0.82523999999999997</v>
      </c>
      <c r="AE35" s="85">
        <v>0.15573999999999999</v>
      </c>
      <c r="AF35" s="86">
        <v>0.91227999999999998</v>
      </c>
      <c r="AG35" s="100">
        <v>0.15423999999999999</v>
      </c>
      <c r="AH35" s="85">
        <v>0.72067000000000003</v>
      </c>
      <c r="AI35" s="100">
        <v>0.96123999999999998</v>
      </c>
      <c r="AJ35" s="85">
        <v>0.27933000000000002</v>
      </c>
      <c r="AK35" s="101">
        <v>0.8</v>
      </c>
    </row>
    <row r="36" spans="1:37" x14ac:dyDescent="0.2">
      <c r="A36" s="800" t="s">
        <v>76</v>
      </c>
      <c r="B36" s="97">
        <v>79.3</v>
      </c>
      <c r="C36" s="98">
        <v>61.1</v>
      </c>
      <c r="D36" s="97">
        <v>68.599999999999994</v>
      </c>
      <c r="E36" s="111">
        <v>53.9</v>
      </c>
      <c r="F36" s="97">
        <v>10.7</v>
      </c>
      <c r="G36" s="98">
        <v>7.2</v>
      </c>
      <c r="H36" s="111">
        <v>68.099999999999994</v>
      </c>
      <c r="I36" s="97">
        <v>60</v>
      </c>
      <c r="J36" s="111">
        <v>46.3</v>
      </c>
      <c r="K36" s="97">
        <v>8.1</v>
      </c>
      <c r="L36" s="98">
        <v>5.5</v>
      </c>
      <c r="M36" s="426">
        <v>4.8</v>
      </c>
      <c r="N36" s="97">
        <v>4.8</v>
      </c>
      <c r="O36" s="111">
        <v>4.8</v>
      </c>
      <c r="P36" s="97">
        <v>0</v>
      </c>
      <c r="Q36" s="98">
        <v>0</v>
      </c>
      <c r="R36" s="111">
        <v>0</v>
      </c>
      <c r="S36" s="97">
        <v>0</v>
      </c>
      <c r="T36" s="111">
        <v>0</v>
      </c>
      <c r="U36" s="97">
        <v>0</v>
      </c>
      <c r="V36" s="98">
        <v>0</v>
      </c>
      <c r="W36" s="111">
        <v>2.8</v>
      </c>
      <c r="X36" s="97">
        <v>1</v>
      </c>
      <c r="Y36" s="111">
        <v>0</v>
      </c>
      <c r="Z36" s="97">
        <v>1.8</v>
      </c>
      <c r="AA36" s="98">
        <v>0.9</v>
      </c>
      <c r="AB36" s="426">
        <v>1.8</v>
      </c>
      <c r="AC36" s="97">
        <v>1</v>
      </c>
      <c r="AD36" s="111">
        <v>1</v>
      </c>
      <c r="AE36" s="97">
        <v>0.8</v>
      </c>
      <c r="AF36" s="98">
        <v>0.8</v>
      </c>
      <c r="AG36" s="111">
        <v>1.8</v>
      </c>
      <c r="AH36" s="97">
        <v>1.8</v>
      </c>
      <c r="AI36" s="111">
        <v>1.8</v>
      </c>
      <c r="AJ36" s="97">
        <v>0</v>
      </c>
      <c r="AK36" s="99">
        <v>0</v>
      </c>
    </row>
    <row r="37" spans="1:37" x14ac:dyDescent="0.2">
      <c r="A37" s="784"/>
      <c r="B37" s="93">
        <v>1</v>
      </c>
      <c r="C37" s="100">
        <v>0.77049000000000001</v>
      </c>
      <c r="D37" s="93">
        <v>0.86507000000000001</v>
      </c>
      <c r="E37" s="100">
        <v>0.78571000000000002</v>
      </c>
      <c r="F37" s="93">
        <v>0.13492999999999999</v>
      </c>
      <c r="G37" s="86">
        <v>0.67290000000000005</v>
      </c>
      <c r="H37" s="140">
        <v>0.85875999999999997</v>
      </c>
      <c r="I37" s="93">
        <v>0.88105999999999995</v>
      </c>
      <c r="J37" s="100">
        <v>0.77166999999999997</v>
      </c>
      <c r="K37" s="93">
        <v>0.11894</v>
      </c>
      <c r="L37" s="86">
        <v>0.67901</v>
      </c>
      <c r="M37" s="427">
        <v>6.053E-2</v>
      </c>
      <c r="N37" s="93">
        <v>1</v>
      </c>
      <c r="O37" s="100">
        <v>1</v>
      </c>
      <c r="P37" s="93" t="s">
        <v>482</v>
      </c>
      <c r="Q37" s="86" t="s">
        <v>482</v>
      </c>
      <c r="R37" s="140" t="s">
        <v>482</v>
      </c>
      <c r="S37" s="93" t="s">
        <v>482</v>
      </c>
      <c r="T37" s="100" t="s">
        <v>482</v>
      </c>
      <c r="U37" s="93" t="s">
        <v>482</v>
      </c>
      <c r="V37" s="86" t="s">
        <v>482</v>
      </c>
      <c r="W37" s="140">
        <v>3.5310000000000001E-2</v>
      </c>
      <c r="X37" s="93">
        <v>0.35714000000000001</v>
      </c>
      <c r="Y37" s="100" t="s">
        <v>482</v>
      </c>
      <c r="Z37" s="93">
        <v>0.64285999999999999</v>
      </c>
      <c r="AA37" s="86">
        <v>0.5</v>
      </c>
      <c r="AB37" s="427">
        <v>2.2700000000000001E-2</v>
      </c>
      <c r="AC37" s="93">
        <v>0.55556000000000005</v>
      </c>
      <c r="AD37" s="100">
        <v>1</v>
      </c>
      <c r="AE37" s="93">
        <v>0.44444</v>
      </c>
      <c r="AF37" s="86">
        <v>1</v>
      </c>
      <c r="AG37" s="140">
        <v>2.2700000000000001E-2</v>
      </c>
      <c r="AH37" s="93">
        <v>1</v>
      </c>
      <c r="AI37" s="100">
        <v>1</v>
      </c>
      <c r="AJ37" s="93" t="s">
        <v>482</v>
      </c>
      <c r="AK37" s="101" t="s">
        <v>482</v>
      </c>
    </row>
    <row r="38" spans="1:37" x14ac:dyDescent="0.2">
      <c r="A38" s="780" t="s">
        <v>85</v>
      </c>
      <c r="B38" s="105">
        <v>4787.7</v>
      </c>
      <c r="C38" s="106">
        <v>3783.7</v>
      </c>
      <c r="D38" s="105">
        <v>3849.6</v>
      </c>
      <c r="E38" s="106">
        <v>3056.7</v>
      </c>
      <c r="F38" s="105">
        <v>938.1</v>
      </c>
      <c r="G38" s="141">
        <v>727</v>
      </c>
      <c r="H38" s="106">
        <v>2481.3000000000002</v>
      </c>
      <c r="I38" s="105">
        <v>2286.1</v>
      </c>
      <c r="J38" s="106">
        <v>1819.8</v>
      </c>
      <c r="K38" s="105">
        <v>195.2</v>
      </c>
      <c r="L38" s="141">
        <v>150.30000000000001</v>
      </c>
      <c r="M38" s="428">
        <v>244.2</v>
      </c>
      <c r="N38" s="105">
        <v>153.5</v>
      </c>
      <c r="O38" s="106">
        <v>121.8</v>
      </c>
      <c r="P38" s="105">
        <v>90.7</v>
      </c>
      <c r="Q38" s="141">
        <v>65</v>
      </c>
      <c r="R38" s="106">
        <v>437.7</v>
      </c>
      <c r="S38" s="105">
        <v>377.6</v>
      </c>
      <c r="T38" s="106">
        <v>328</v>
      </c>
      <c r="U38" s="105">
        <v>60.1</v>
      </c>
      <c r="V38" s="141">
        <v>49.9</v>
      </c>
      <c r="W38" s="106">
        <v>756</v>
      </c>
      <c r="X38" s="105">
        <v>456.8</v>
      </c>
      <c r="Y38" s="106">
        <v>305.5</v>
      </c>
      <c r="Z38" s="105">
        <v>299.2</v>
      </c>
      <c r="AA38" s="141">
        <v>239.7</v>
      </c>
      <c r="AB38" s="428">
        <v>550.5</v>
      </c>
      <c r="AC38" s="105">
        <v>341.5</v>
      </c>
      <c r="AD38" s="106">
        <v>273.60000000000002</v>
      </c>
      <c r="AE38" s="105">
        <v>209</v>
      </c>
      <c r="AF38" s="141">
        <v>171.2</v>
      </c>
      <c r="AG38" s="106">
        <v>318</v>
      </c>
      <c r="AH38" s="105">
        <v>234.1</v>
      </c>
      <c r="AI38" s="106">
        <v>208</v>
      </c>
      <c r="AJ38" s="105">
        <v>83.9</v>
      </c>
      <c r="AK38" s="107">
        <v>50.9</v>
      </c>
    </row>
    <row r="39" spans="1:37" ht="13.5" thickBot="1" x14ac:dyDescent="0.25">
      <c r="A39" s="781"/>
      <c r="B39" s="108">
        <v>1</v>
      </c>
      <c r="C39" s="109">
        <v>0.7903</v>
      </c>
      <c r="D39" s="108">
        <v>0.80406</v>
      </c>
      <c r="E39" s="109">
        <v>0.79403000000000001</v>
      </c>
      <c r="F39" s="108">
        <v>0.19594</v>
      </c>
      <c r="G39" s="142">
        <v>0.77497000000000005</v>
      </c>
      <c r="H39" s="109">
        <v>0.51827000000000001</v>
      </c>
      <c r="I39" s="108">
        <v>0.92132999999999998</v>
      </c>
      <c r="J39" s="109">
        <v>0.79603000000000002</v>
      </c>
      <c r="K39" s="108">
        <v>7.8670000000000004E-2</v>
      </c>
      <c r="L39" s="142">
        <v>0.76998</v>
      </c>
      <c r="M39" s="521">
        <v>5.101E-2</v>
      </c>
      <c r="N39" s="108">
        <v>0.62858000000000003</v>
      </c>
      <c r="O39" s="109">
        <v>0.79349000000000003</v>
      </c>
      <c r="P39" s="108">
        <v>0.37141999999999997</v>
      </c>
      <c r="Q39" s="142">
        <v>0.71665000000000001</v>
      </c>
      <c r="R39" s="109">
        <v>9.1420000000000001E-2</v>
      </c>
      <c r="S39" s="108">
        <v>0.86268999999999996</v>
      </c>
      <c r="T39" s="109">
        <v>0.86863999999999997</v>
      </c>
      <c r="U39" s="108">
        <v>0.13730999999999999</v>
      </c>
      <c r="V39" s="142">
        <v>0.83028000000000002</v>
      </c>
      <c r="W39" s="109">
        <v>0.15790000000000001</v>
      </c>
      <c r="X39" s="108">
        <v>0.60423000000000004</v>
      </c>
      <c r="Y39" s="109">
        <v>0.66878000000000004</v>
      </c>
      <c r="Z39" s="108">
        <v>0.39577000000000001</v>
      </c>
      <c r="AA39" s="142">
        <v>0.80113999999999996</v>
      </c>
      <c r="AB39" s="429">
        <v>0.11498</v>
      </c>
      <c r="AC39" s="108">
        <v>0.62034999999999996</v>
      </c>
      <c r="AD39" s="109">
        <v>0.80117000000000005</v>
      </c>
      <c r="AE39" s="108">
        <v>0.37964999999999999</v>
      </c>
      <c r="AF39" s="142">
        <v>0.81913999999999998</v>
      </c>
      <c r="AG39" s="109">
        <v>6.6420000000000007E-2</v>
      </c>
      <c r="AH39" s="108">
        <v>0.73616000000000004</v>
      </c>
      <c r="AI39" s="109">
        <v>0.88851000000000002</v>
      </c>
      <c r="AJ39" s="108">
        <v>0.26384000000000002</v>
      </c>
      <c r="AK39" s="110">
        <v>0.60667000000000004</v>
      </c>
    </row>
    <row r="40" spans="1:37" s="397" customFormat="1" x14ac:dyDescent="0.2"/>
    <row r="41" spans="1:37" s="526" customFormat="1" ht="11.25" x14ac:dyDescent="0.2">
      <c r="A41" s="526" t="str">
        <f>"Anmerkungen. Datengrundlage: Volkshochschul-Statistik "&amp;Hilfswerte!B1&amp;"; Basis: "&amp;Tabelle1!$C$36&amp;" vhs."</f>
        <v>Anmerkungen. Datengrundlage: Volkshochschul-Statistik 2024; Basis: 821 vhs.</v>
      </c>
      <c r="M41" s="526" t="str">
        <f>"Anmerkungen. Datengrundlage: Volkshochschul-Statistik "&amp;Hilfswerte!B1&amp;"; Basis: "&amp;Tabelle1!$C$36&amp;" vhs."</f>
        <v>Anmerkungen. Datengrundlage: Volkshochschul-Statistik 2024; Basis: 821 vhs.</v>
      </c>
      <c r="AB41" s="526" t="str">
        <f>'Tabelle 1.1'!A38</f>
        <v>Anmerkungen. Datengrundlage: Volkshochschul-Statistik 2024; Basis: 821 vhs.</v>
      </c>
    </row>
    <row r="42" spans="1:37" s="397" customFormat="1" x14ac:dyDescent="0.2"/>
    <row r="43" spans="1:37" s="536" customFormat="1" x14ac:dyDescent="0.2">
      <c r="A43" s="534" t="str">
        <f>Tabelle1!$A$41</f>
        <v>Datengrundlage: Deutsches Institut für Erwachsenenbildung DIE (2025). „Basisdaten Volkshochschul-Statistik (seit 2018)“</v>
      </c>
      <c r="M43" s="534" t="str">
        <f>Tabelle1!$A$41</f>
        <v>Datengrundlage: Deutsches Institut für Erwachsenenbildung DIE (2025). „Basisdaten Volkshochschul-Statistik (seit 2018)“</v>
      </c>
      <c r="AB43" s="534" t="str">
        <f>Tabelle1!$A$41</f>
        <v>Datengrundlage: Deutsches Institut für Erwachsenenbildung DIE (2025). „Basisdaten Volkshochschul-Statistik (seit 2018)“</v>
      </c>
    </row>
    <row r="44" spans="1:37" s="532" customFormat="1" x14ac:dyDescent="0.2">
      <c r="A44" s="534" t="str">
        <f>Tabelle1!$A$42</f>
        <v xml:space="preserve">(ZA6276; Version 2.0.0) [Data set]. GESIS, Köln. </v>
      </c>
      <c r="E44" s="762" t="s">
        <v>473</v>
      </c>
      <c r="F44" s="762"/>
      <c r="G44" s="762"/>
      <c r="M44" s="534" t="str">
        <f>Tabelle1!$A$42</f>
        <v xml:space="preserve">(ZA6276; Version 2.0.0) [Data set]. GESIS, Köln. </v>
      </c>
      <c r="Q44" s="762" t="s">
        <v>473</v>
      </c>
      <c r="R44" s="762"/>
      <c r="S44" s="762"/>
      <c r="AB44" s="534" t="str">
        <f>Tabelle1!$A$42</f>
        <v xml:space="preserve">(ZA6276; Version 2.0.0) [Data set]. GESIS, Köln. </v>
      </c>
      <c r="AD44" s="762" t="s">
        <v>473</v>
      </c>
      <c r="AE44" s="762"/>
      <c r="AF44" s="762"/>
      <c r="AG44" s="676"/>
    </row>
    <row r="45" spans="1:37" s="536" customFormat="1" x14ac:dyDescent="0.2"/>
    <row r="46" spans="1:37" s="536" customFormat="1" x14ac:dyDescent="0.2">
      <c r="A46" s="666" t="str">
        <f>Tabelle1!$A$44</f>
        <v>Die Tabellen stehen unter der Lizenz CC BY-SA DEED 4.0.</v>
      </c>
      <c r="M46" s="666" t="str">
        <f>Tabelle1!$A$44</f>
        <v>Die Tabellen stehen unter der Lizenz CC BY-SA DEED 4.0.</v>
      </c>
      <c r="AB46" s="666" t="str">
        <f>Tabelle1!$A$44</f>
        <v>Die Tabellen stehen unter der Lizenz CC BY-SA DEED 4.0.</v>
      </c>
    </row>
  </sheetData>
  <mergeCells count="46">
    <mergeCell ref="E44:G44"/>
    <mergeCell ref="Q44:S44"/>
    <mergeCell ref="AD44:AF44"/>
    <mergeCell ref="AB1:AK1"/>
    <mergeCell ref="I4:J4"/>
    <mergeCell ref="K4:L4"/>
    <mergeCell ref="M4:M5"/>
    <mergeCell ref="H3:L3"/>
    <mergeCell ref="M3:Q3"/>
    <mergeCell ref="R3:V3"/>
    <mergeCell ref="W3:AA3"/>
    <mergeCell ref="AB3:AF3"/>
    <mergeCell ref="AG3:AK3"/>
    <mergeCell ref="AJ4:AK4"/>
    <mergeCell ref="U4:V4"/>
    <mergeCell ref="X4:Y4"/>
    <mergeCell ref="Z4:AA4"/>
    <mergeCell ref="AE4:AF4"/>
    <mergeCell ref="P4:Q4"/>
    <mergeCell ref="S4:T4"/>
    <mergeCell ref="A8:A9"/>
    <mergeCell ref="N4:O4"/>
    <mergeCell ref="A2:A5"/>
    <mergeCell ref="B2:G3"/>
    <mergeCell ref="H2:AK2"/>
    <mergeCell ref="AH4:AI4"/>
    <mergeCell ref="AC4:AD4"/>
    <mergeCell ref="D4:E4"/>
    <mergeCell ref="F4:G4"/>
    <mergeCell ref="H4:H5"/>
    <mergeCell ref="A16:A17"/>
    <mergeCell ref="A18:A19"/>
    <mergeCell ref="A6:A7"/>
    <mergeCell ref="A10:A11"/>
    <mergeCell ref="A20:A21"/>
    <mergeCell ref="A12:A13"/>
    <mergeCell ref="A14:A15"/>
    <mergeCell ref="A38:A39"/>
    <mergeCell ref="A22:A23"/>
    <mergeCell ref="A24:A25"/>
    <mergeCell ref="A26:A27"/>
    <mergeCell ref="A28:A29"/>
    <mergeCell ref="A32:A33"/>
    <mergeCell ref="A34:A35"/>
    <mergeCell ref="A36:A37"/>
    <mergeCell ref="A30:A31"/>
  </mergeCells>
  <conditionalFormatting sqref="A6:AK6">
    <cfRule type="cellIs" dxfId="836" priority="3" stopIfTrue="1" operator="equal">
      <formula>0</formula>
    </cfRule>
  </conditionalFormatting>
  <conditionalFormatting sqref="A7:AK7">
    <cfRule type="cellIs" dxfId="835" priority="1" stopIfTrue="1" operator="equal">
      <formula>1</formula>
    </cfRule>
    <cfRule type="cellIs" dxfId="834" priority="2" stopIfTrue="1" operator="lessThan">
      <formula>0.0005</formula>
    </cfRule>
  </conditionalFormatting>
  <conditionalFormatting sqref="A9:AK9 A11:AK11 A13:AK13 A15:AK15 A17:AK17 A19:AK19 A21:AK21 A23:AK23 A25:AK25 A27:AK27 A29:AK29 A31:AK31 A33:AK33 A35:AK35 A37:AK37 A39:AK39">
    <cfRule type="cellIs" dxfId="833" priority="28" stopIfTrue="1" operator="equal">
      <formula>1</formula>
    </cfRule>
    <cfRule type="cellIs" dxfId="832" priority="29" stopIfTrue="1" operator="lessThan">
      <formula>0.0005</formula>
    </cfRule>
  </conditionalFormatting>
  <conditionalFormatting sqref="B8:AK8 A10:AK10 A12:AK12 A14:AK14 A16:AK16 A18:AK18 A20:AK20 A22:AK22 A24:AK24 A26:AK26 A28:AK28 A30:AK30 A32:AK32 A34:AK34 A36:AK36 A38:AK38">
    <cfRule type="cellIs" dxfId="831" priority="30" stopIfTrue="1" operator="equal">
      <formula>0</formula>
    </cfRule>
  </conditionalFormatting>
  <hyperlinks>
    <hyperlink ref="AB46" r:id="rId1" display="Publikation und Tabellen stehen unter der Lizenz CC BY-SA DEED 4.0." xr:uid="{AA611137-DE8A-46DA-BAF4-A11A59C740C2}"/>
    <hyperlink ref="A46" r:id="rId2" display="Publikation und Tabellen stehen unter der Lizenz CC BY-SA DEED 4.0." xr:uid="{E3F4EF99-FB82-4F62-A93A-59BD2B1EC965}"/>
    <hyperlink ref="M46" r:id="rId3" display="Publikation und Tabellen stehen unter der Lizenz CC BY-SA DEED 4.0." xr:uid="{0486BAC5-7CF6-45C9-99C7-67BB3959B217}"/>
    <hyperlink ref="E44" r:id="rId4" xr:uid="{F8CD3D00-32C1-478D-906B-39001DA68062}"/>
    <hyperlink ref="E44:G44" r:id="rId5" display="http://dx.doi.org/10.4232/1.14582 " xr:uid="{A18C92FF-6728-4B8A-909B-5816F374B978}"/>
    <hyperlink ref="Q44" r:id="rId6" xr:uid="{8CBE0F53-60A8-4E45-B4D9-3F550B91EBD8}"/>
    <hyperlink ref="Q44:S44" r:id="rId7" display="http://dx.doi.org/10.4232/1.14582 " xr:uid="{9C46067A-433E-4E9D-B03F-E6E201D97C1C}"/>
    <hyperlink ref="AD44" r:id="rId8" xr:uid="{0856E130-82D3-4D84-B8CC-CCB7FB95659A}"/>
    <hyperlink ref="AD44:AF44" r:id="rId9" display="http://dx.doi.org/10.4232/1.14582 " xr:uid="{57217230-551D-4AA1-A932-86597B3FFAA0}"/>
  </hyperlinks>
  <pageMargins left="0.7" right="0.7" top="0.78740157499999996" bottom="0.78740157499999996" header="0.3" footer="0.3"/>
  <pageSetup paperSize="9" scale="60" fitToWidth="0" fitToHeight="0" orientation="portrait" r:id="rId10"/>
  <colBreaks count="2" manualBreakCount="2">
    <brk id="12" max="45" man="1"/>
    <brk id="27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F170D2-D3A2-48A5-8983-02BF3AE5FCB2}">
  <sheetPr>
    <pageSetUpPr fitToPage="1"/>
  </sheetPr>
  <dimension ref="A1:J45"/>
  <sheetViews>
    <sheetView view="pageBreakPreview" zoomScaleNormal="100" zoomScaleSheetLayoutView="100" workbookViewId="0"/>
  </sheetViews>
  <sheetFormatPr baseColWidth="10" defaultRowHeight="12.75" x14ac:dyDescent="0.2"/>
  <cols>
    <col min="1" max="1" width="13.7109375" style="20" customWidth="1"/>
    <col min="2" max="7" width="9.7109375" style="20" customWidth="1"/>
    <col min="8" max="8" width="11.42578125" style="397"/>
    <col min="9" max="9" width="18" style="397" customWidth="1"/>
    <col min="10" max="16384" width="11.42578125" style="20"/>
  </cols>
  <sheetData>
    <row r="1" spans="1:10" ht="39.950000000000003" customHeight="1" thickBot="1" x14ac:dyDescent="0.25">
      <c r="A1" s="32" t="str">
        <f>"Tabelle 2.3: Hauptberufliches Verwaltungspersonal nach Ländern " &amp;Hilfswerte!B1</f>
        <v>Tabelle 2.3: Hauptberufliches Verwaltungspersonal nach Ländern 2024</v>
      </c>
      <c r="B1" s="32"/>
      <c r="C1" s="32"/>
      <c r="D1" s="32"/>
      <c r="E1" s="32"/>
      <c r="F1" s="32"/>
      <c r="G1" s="33"/>
      <c r="J1" s="397"/>
    </row>
    <row r="2" spans="1:10" ht="18" customHeight="1" x14ac:dyDescent="0.2">
      <c r="A2" s="801" t="s">
        <v>12</v>
      </c>
      <c r="B2" s="795" t="s">
        <v>399</v>
      </c>
      <c r="C2" s="796"/>
      <c r="D2" s="806" t="s">
        <v>13</v>
      </c>
      <c r="E2" s="806"/>
      <c r="F2" s="806"/>
      <c r="G2" s="807"/>
      <c r="J2" s="397"/>
    </row>
    <row r="3" spans="1:10" ht="30" customHeight="1" x14ac:dyDescent="0.2">
      <c r="A3" s="802"/>
      <c r="B3" s="797"/>
      <c r="C3" s="798"/>
      <c r="D3" s="830" t="s">
        <v>425</v>
      </c>
      <c r="E3" s="831"/>
      <c r="F3" s="830" t="s">
        <v>426</v>
      </c>
      <c r="G3" s="832"/>
      <c r="J3" s="397"/>
    </row>
    <row r="4" spans="1:10" ht="22.5" x14ac:dyDescent="0.2">
      <c r="A4" s="803"/>
      <c r="B4" s="579"/>
      <c r="C4" s="568" t="s">
        <v>376</v>
      </c>
      <c r="D4" s="580"/>
      <c r="E4" s="566" t="s">
        <v>376</v>
      </c>
      <c r="F4" s="580"/>
      <c r="G4" s="570" t="s">
        <v>376</v>
      </c>
      <c r="J4" s="397"/>
    </row>
    <row r="5" spans="1:10" ht="12.75" customHeight="1" x14ac:dyDescent="0.2">
      <c r="A5" s="799" t="s">
        <v>61</v>
      </c>
      <c r="B5" s="159">
        <v>648.70000000000005</v>
      </c>
      <c r="C5" s="160">
        <v>573.9</v>
      </c>
      <c r="D5" s="161">
        <v>584.20000000000005</v>
      </c>
      <c r="E5" s="162">
        <v>518.29999999999995</v>
      </c>
      <c r="F5" s="160">
        <v>64.5</v>
      </c>
      <c r="G5" s="163">
        <v>55.6</v>
      </c>
      <c r="J5" s="397"/>
    </row>
    <row r="6" spans="1:10" x14ac:dyDescent="0.2">
      <c r="A6" s="782"/>
      <c r="B6" s="143">
        <v>1</v>
      </c>
      <c r="C6" s="144">
        <v>0.88468999999999998</v>
      </c>
      <c r="D6" s="143">
        <v>0.90056999999999998</v>
      </c>
      <c r="E6" s="145">
        <v>0.88719999999999999</v>
      </c>
      <c r="F6" s="144">
        <v>9.9430000000000004E-2</v>
      </c>
      <c r="G6" s="146">
        <v>0.86202000000000001</v>
      </c>
      <c r="J6" s="397"/>
    </row>
    <row r="7" spans="1:10" x14ac:dyDescent="0.2">
      <c r="A7" s="782" t="s">
        <v>62</v>
      </c>
      <c r="B7" s="164">
        <v>694.9</v>
      </c>
      <c r="C7" s="165">
        <v>595.1</v>
      </c>
      <c r="D7" s="164">
        <v>668.2</v>
      </c>
      <c r="E7" s="166">
        <v>575</v>
      </c>
      <c r="F7" s="165">
        <v>26.7</v>
      </c>
      <c r="G7" s="167">
        <v>20.100000000000001</v>
      </c>
      <c r="J7" s="397"/>
    </row>
    <row r="8" spans="1:10" x14ac:dyDescent="0.2">
      <c r="A8" s="782"/>
      <c r="B8" s="147">
        <v>1</v>
      </c>
      <c r="C8" s="148">
        <v>0.85638000000000003</v>
      </c>
      <c r="D8" s="147">
        <v>0.96157999999999999</v>
      </c>
      <c r="E8" s="149">
        <v>0.86051999999999995</v>
      </c>
      <c r="F8" s="148">
        <v>3.8420000000000003E-2</v>
      </c>
      <c r="G8" s="150">
        <v>0.75280999999999998</v>
      </c>
      <c r="J8" s="397"/>
    </row>
    <row r="9" spans="1:10" x14ac:dyDescent="0.2">
      <c r="A9" s="782" t="s">
        <v>63</v>
      </c>
      <c r="B9" s="164">
        <v>110.9</v>
      </c>
      <c r="C9" s="165">
        <v>81.599999999999994</v>
      </c>
      <c r="D9" s="164">
        <v>104.5</v>
      </c>
      <c r="E9" s="166">
        <v>78.8</v>
      </c>
      <c r="F9" s="165">
        <v>6.4</v>
      </c>
      <c r="G9" s="167">
        <v>2.8</v>
      </c>
      <c r="J9" s="397"/>
    </row>
    <row r="10" spans="1:10" x14ac:dyDescent="0.2">
      <c r="A10" s="782"/>
      <c r="B10" s="147">
        <v>1</v>
      </c>
      <c r="C10" s="148">
        <v>0.73580000000000001</v>
      </c>
      <c r="D10" s="147">
        <v>0.94228999999999996</v>
      </c>
      <c r="E10" s="149">
        <v>0.75407000000000002</v>
      </c>
      <c r="F10" s="148">
        <v>5.7709999999999997E-2</v>
      </c>
      <c r="G10" s="150">
        <v>0.4375</v>
      </c>
      <c r="J10" s="397"/>
    </row>
    <row r="11" spans="1:10" ht="12.75" customHeight="1" x14ac:dyDescent="0.2">
      <c r="A11" s="782" t="s">
        <v>64</v>
      </c>
      <c r="B11" s="164">
        <v>64.3</v>
      </c>
      <c r="C11" s="165">
        <v>58.1</v>
      </c>
      <c r="D11" s="164">
        <v>60</v>
      </c>
      <c r="E11" s="166">
        <v>55.5</v>
      </c>
      <c r="F11" s="165">
        <v>4.3</v>
      </c>
      <c r="G11" s="167">
        <v>2.6</v>
      </c>
      <c r="J11" s="397"/>
    </row>
    <row r="12" spans="1:10" x14ac:dyDescent="0.2">
      <c r="A12" s="782"/>
      <c r="B12" s="147">
        <v>1</v>
      </c>
      <c r="C12" s="148">
        <v>0.90358000000000005</v>
      </c>
      <c r="D12" s="147">
        <v>0.93313000000000001</v>
      </c>
      <c r="E12" s="149">
        <v>0.92500000000000004</v>
      </c>
      <c r="F12" s="148">
        <v>6.6869999999999999E-2</v>
      </c>
      <c r="G12" s="150">
        <v>0.60465000000000002</v>
      </c>
      <c r="J12" s="397"/>
    </row>
    <row r="13" spans="1:10" x14ac:dyDescent="0.2">
      <c r="A13" s="782" t="s">
        <v>65</v>
      </c>
      <c r="B13" s="164">
        <v>57.8</v>
      </c>
      <c r="C13" s="165">
        <v>41.2</v>
      </c>
      <c r="D13" s="164">
        <v>54.8</v>
      </c>
      <c r="E13" s="166">
        <v>40.200000000000003</v>
      </c>
      <c r="F13" s="165">
        <v>3</v>
      </c>
      <c r="G13" s="167">
        <v>1</v>
      </c>
      <c r="J13" s="397"/>
    </row>
    <row r="14" spans="1:10" x14ac:dyDescent="0.2">
      <c r="A14" s="782"/>
      <c r="B14" s="147">
        <v>1</v>
      </c>
      <c r="C14" s="148">
        <v>0.71279999999999999</v>
      </c>
      <c r="D14" s="147">
        <v>0.94810000000000005</v>
      </c>
      <c r="E14" s="149">
        <v>0.73358000000000001</v>
      </c>
      <c r="F14" s="148">
        <v>5.1900000000000002E-2</v>
      </c>
      <c r="G14" s="150">
        <v>0.33333000000000002</v>
      </c>
      <c r="J14" s="397"/>
    </row>
    <row r="15" spans="1:10" x14ac:dyDescent="0.2">
      <c r="A15" s="782" t="s">
        <v>66</v>
      </c>
      <c r="B15" s="164">
        <v>104.2</v>
      </c>
      <c r="C15" s="165">
        <v>61.8</v>
      </c>
      <c r="D15" s="164">
        <v>90.8</v>
      </c>
      <c r="E15" s="166">
        <v>54.2</v>
      </c>
      <c r="F15" s="165">
        <v>13.4</v>
      </c>
      <c r="G15" s="167">
        <v>7.6</v>
      </c>
      <c r="J15" s="397"/>
    </row>
    <row r="16" spans="1:10" x14ac:dyDescent="0.2">
      <c r="A16" s="782"/>
      <c r="B16" s="147">
        <v>1</v>
      </c>
      <c r="C16" s="148">
        <v>0.59309000000000001</v>
      </c>
      <c r="D16" s="147">
        <v>0.87139999999999995</v>
      </c>
      <c r="E16" s="149">
        <v>0.59692000000000001</v>
      </c>
      <c r="F16" s="148">
        <v>0.12859999999999999</v>
      </c>
      <c r="G16" s="150">
        <v>0.56716</v>
      </c>
      <c r="J16" s="397"/>
    </row>
    <row r="17" spans="1:10" x14ac:dyDescent="0.2">
      <c r="A17" s="782" t="s">
        <v>67</v>
      </c>
      <c r="B17" s="164">
        <v>332.3</v>
      </c>
      <c r="C17" s="165">
        <v>266.5</v>
      </c>
      <c r="D17" s="164">
        <v>306.2</v>
      </c>
      <c r="E17" s="166">
        <v>244.3</v>
      </c>
      <c r="F17" s="165">
        <v>26.1</v>
      </c>
      <c r="G17" s="167">
        <v>22.2</v>
      </c>
      <c r="J17" s="397"/>
    </row>
    <row r="18" spans="1:10" x14ac:dyDescent="0.2">
      <c r="A18" s="782"/>
      <c r="B18" s="147">
        <v>1</v>
      </c>
      <c r="C18" s="148">
        <v>0.80198999999999998</v>
      </c>
      <c r="D18" s="147">
        <v>0.92145999999999995</v>
      </c>
      <c r="E18" s="149">
        <v>0.79783999999999999</v>
      </c>
      <c r="F18" s="148">
        <v>7.8539999999999999E-2</v>
      </c>
      <c r="G18" s="150">
        <v>0.85057000000000005</v>
      </c>
      <c r="J18" s="397"/>
    </row>
    <row r="19" spans="1:10" ht="12.75" customHeight="1" x14ac:dyDescent="0.2">
      <c r="A19" s="782" t="s">
        <v>68</v>
      </c>
      <c r="B19" s="164">
        <v>36.9</v>
      </c>
      <c r="C19" s="165">
        <v>31.2</v>
      </c>
      <c r="D19" s="164">
        <v>31.4</v>
      </c>
      <c r="E19" s="166">
        <v>27.2</v>
      </c>
      <c r="F19" s="165">
        <v>5.5</v>
      </c>
      <c r="G19" s="167">
        <v>4</v>
      </c>
      <c r="J19" s="397"/>
    </row>
    <row r="20" spans="1:10" x14ac:dyDescent="0.2">
      <c r="A20" s="782"/>
      <c r="B20" s="147">
        <v>1</v>
      </c>
      <c r="C20" s="148">
        <v>0.84553</v>
      </c>
      <c r="D20" s="147">
        <v>0.85094999999999998</v>
      </c>
      <c r="E20" s="149">
        <v>0.86624000000000001</v>
      </c>
      <c r="F20" s="148">
        <v>0.14904999999999999</v>
      </c>
      <c r="G20" s="150">
        <v>0.72726999999999997</v>
      </c>
      <c r="J20" s="397"/>
    </row>
    <row r="21" spans="1:10" ht="12.75" customHeight="1" x14ac:dyDescent="0.2">
      <c r="A21" s="782" t="s">
        <v>69</v>
      </c>
      <c r="B21" s="164">
        <v>663</v>
      </c>
      <c r="C21" s="165">
        <v>518.29999999999995</v>
      </c>
      <c r="D21" s="164">
        <v>566</v>
      </c>
      <c r="E21" s="166">
        <v>442.4</v>
      </c>
      <c r="F21" s="165">
        <v>97</v>
      </c>
      <c r="G21" s="167">
        <v>75.900000000000006</v>
      </c>
      <c r="J21" s="397"/>
    </row>
    <row r="22" spans="1:10" x14ac:dyDescent="0.2">
      <c r="A22" s="782"/>
      <c r="B22" s="147">
        <v>1</v>
      </c>
      <c r="C22" s="148">
        <v>0.78174999999999994</v>
      </c>
      <c r="D22" s="147">
        <v>0.85370000000000001</v>
      </c>
      <c r="E22" s="149">
        <v>0.78163000000000005</v>
      </c>
      <c r="F22" s="148">
        <v>0.14630000000000001</v>
      </c>
      <c r="G22" s="150">
        <v>0.78247</v>
      </c>
      <c r="J22" s="397"/>
    </row>
    <row r="23" spans="1:10" ht="12.75" customHeight="1" x14ac:dyDescent="0.2">
      <c r="A23" s="782" t="s">
        <v>70</v>
      </c>
      <c r="B23" s="164">
        <v>858.4</v>
      </c>
      <c r="C23" s="165">
        <v>676.2</v>
      </c>
      <c r="D23" s="164">
        <v>825.3</v>
      </c>
      <c r="E23" s="166">
        <v>650</v>
      </c>
      <c r="F23" s="165">
        <v>33.1</v>
      </c>
      <c r="G23" s="167">
        <v>26.2</v>
      </c>
      <c r="J23" s="397"/>
    </row>
    <row r="24" spans="1:10" x14ac:dyDescent="0.2">
      <c r="A24" s="782"/>
      <c r="B24" s="147">
        <v>1</v>
      </c>
      <c r="C24" s="148">
        <v>0.78774</v>
      </c>
      <c r="D24" s="147">
        <v>0.96143999999999996</v>
      </c>
      <c r="E24" s="149">
        <v>0.78759000000000001</v>
      </c>
      <c r="F24" s="148">
        <v>3.8559999999999997E-2</v>
      </c>
      <c r="G24" s="150">
        <v>0.79154000000000002</v>
      </c>
      <c r="J24" s="397"/>
    </row>
    <row r="25" spans="1:10" ht="12.75" customHeight="1" x14ac:dyDescent="0.2">
      <c r="A25" s="782" t="s">
        <v>71</v>
      </c>
      <c r="B25" s="164">
        <v>200.7</v>
      </c>
      <c r="C25" s="165">
        <v>165.7</v>
      </c>
      <c r="D25" s="164">
        <v>186.9</v>
      </c>
      <c r="E25" s="166">
        <v>154.6</v>
      </c>
      <c r="F25" s="165">
        <v>13.8</v>
      </c>
      <c r="G25" s="167">
        <v>11.1</v>
      </c>
      <c r="J25" s="397"/>
    </row>
    <row r="26" spans="1:10" x14ac:dyDescent="0.2">
      <c r="A26" s="782"/>
      <c r="B26" s="147">
        <v>1</v>
      </c>
      <c r="C26" s="148">
        <v>0.82560999999999996</v>
      </c>
      <c r="D26" s="147">
        <v>0.93123999999999996</v>
      </c>
      <c r="E26" s="149">
        <v>0.82718000000000003</v>
      </c>
      <c r="F26" s="148">
        <v>6.8760000000000002E-2</v>
      </c>
      <c r="G26" s="150">
        <v>0.80435000000000001</v>
      </c>
      <c r="J26" s="397"/>
    </row>
    <row r="27" spans="1:10" x14ac:dyDescent="0.2">
      <c r="A27" s="782" t="s">
        <v>72</v>
      </c>
      <c r="B27" s="164">
        <v>45.2</v>
      </c>
      <c r="C27" s="165">
        <v>37.200000000000003</v>
      </c>
      <c r="D27" s="164">
        <v>43.9</v>
      </c>
      <c r="E27" s="166">
        <v>35.9</v>
      </c>
      <c r="F27" s="165">
        <v>1.3</v>
      </c>
      <c r="G27" s="167">
        <v>1.3</v>
      </c>
      <c r="J27" s="397"/>
    </row>
    <row r="28" spans="1:10" x14ac:dyDescent="0.2">
      <c r="A28" s="782"/>
      <c r="B28" s="147">
        <v>1</v>
      </c>
      <c r="C28" s="148">
        <v>0.82301000000000002</v>
      </c>
      <c r="D28" s="147">
        <v>0.97123999999999999</v>
      </c>
      <c r="E28" s="149">
        <v>0.81777</v>
      </c>
      <c r="F28" s="148">
        <v>2.8760000000000001E-2</v>
      </c>
      <c r="G28" s="150">
        <v>1</v>
      </c>
      <c r="J28" s="397"/>
    </row>
    <row r="29" spans="1:10" x14ac:dyDescent="0.2">
      <c r="A29" s="782" t="s">
        <v>73</v>
      </c>
      <c r="B29" s="164">
        <v>97.9</v>
      </c>
      <c r="C29" s="165">
        <v>73.900000000000006</v>
      </c>
      <c r="D29" s="164">
        <v>90</v>
      </c>
      <c r="E29" s="166">
        <v>70.3</v>
      </c>
      <c r="F29" s="165">
        <v>7.9</v>
      </c>
      <c r="G29" s="167">
        <v>3.6</v>
      </c>
      <c r="J29" s="397"/>
    </row>
    <row r="30" spans="1:10" x14ac:dyDescent="0.2">
      <c r="A30" s="782"/>
      <c r="B30" s="147">
        <v>1</v>
      </c>
      <c r="C30" s="148">
        <v>0.75485000000000002</v>
      </c>
      <c r="D30" s="147">
        <v>0.91930999999999996</v>
      </c>
      <c r="E30" s="149">
        <v>0.78110999999999997</v>
      </c>
      <c r="F30" s="148">
        <v>8.0689999999999998E-2</v>
      </c>
      <c r="G30" s="150">
        <v>0.45569999999999999</v>
      </c>
      <c r="J30" s="397"/>
    </row>
    <row r="31" spans="1:10" ht="12.75" customHeight="1" x14ac:dyDescent="0.2">
      <c r="A31" s="782" t="s">
        <v>74</v>
      </c>
      <c r="B31" s="164">
        <v>44.9</v>
      </c>
      <c r="C31" s="165">
        <v>38.299999999999997</v>
      </c>
      <c r="D31" s="164">
        <v>41.8</v>
      </c>
      <c r="E31" s="166">
        <v>36.5</v>
      </c>
      <c r="F31" s="165">
        <v>3.1</v>
      </c>
      <c r="G31" s="167">
        <v>1.8</v>
      </c>
      <c r="J31" s="397"/>
    </row>
    <row r="32" spans="1:10" x14ac:dyDescent="0.2">
      <c r="A32" s="782"/>
      <c r="B32" s="147">
        <v>1</v>
      </c>
      <c r="C32" s="148">
        <v>0.85301000000000005</v>
      </c>
      <c r="D32" s="147">
        <v>0.93096000000000001</v>
      </c>
      <c r="E32" s="149">
        <v>0.87321000000000004</v>
      </c>
      <c r="F32" s="148">
        <v>6.9040000000000004E-2</v>
      </c>
      <c r="G32" s="150">
        <v>0.58065</v>
      </c>
      <c r="J32" s="397"/>
    </row>
    <row r="33" spans="1:10" ht="12.75" customHeight="1" x14ac:dyDescent="0.2">
      <c r="A33" s="782" t="s">
        <v>75</v>
      </c>
      <c r="B33" s="164">
        <v>152.19999999999999</v>
      </c>
      <c r="C33" s="165">
        <v>132.5</v>
      </c>
      <c r="D33" s="164">
        <v>135.6</v>
      </c>
      <c r="E33" s="166">
        <v>119.4</v>
      </c>
      <c r="F33" s="165">
        <v>16.600000000000001</v>
      </c>
      <c r="G33" s="167">
        <v>13.1</v>
      </c>
      <c r="J33" s="397"/>
    </row>
    <row r="34" spans="1:10" x14ac:dyDescent="0.2">
      <c r="A34" s="782"/>
      <c r="B34" s="147">
        <v>1</v>
      </c>
      <c r="C34" s="148">
        <v>0.87056999999999995</v>
      </c>
      <c r="D34" s="147">
        <v>0.89093</v>
      </c>
      <c r="E34" s="149">
        <v>0.88053000000000003</v>
      </c>
      <c r="F34" s="148">
        <v>0.10907</v>
      </c>
      <c r="G34" s="150">
        <v>0.78915999999999997</v>
      </c>
      <c r="J34" s="397"/>
    </row>
    <row r="35" spans="1:10" x14ac:dyDescent="0.2">
      <c r="A35" s="800" t="s">
        <v>76</v>
      </c>
      <c r="B35" s="164">
        <v>65.2</v>
      </c>
      <c r="C35" s="165">
        <v>56.3</v>
      </c>
      <c r="D35" s="164">
        <v>59.8</v>
      </c>
      <c r="E35" s="166">
        <v>51.8</v>
      </c>
      <c r="F35" s="165">
        <v>5.4</v>
      </c>
      <c r="G35" s="167">
        <v>4.5</v>
      </c>
      <c r="J35" s="397"/>
    </row>
    <row r="36" spans="1:10" x14ac:dyDescent="0.2">
      <c r="A36" s="784"/>
      <c r="B36" s="168">
        <v>1</v>
      </c>
      <c r="C36" s="169">
        <v>0.86350000000000005</v>
      </c>
      <c r="D36" s="168">
        <v>0.91718</v>
      </c>
      <c r="E36" s="170">
        <v>0.86621999999999999</v>
      </c>
      <c r="F36" s="169">
        <v>8.2820000000000005E-2</v>
      </c>
      <c r="G36" s="171">
        <v>0.83333000000000002</v>
      </c>
      <c r="J36" s="397"/>
    </row>
    <row r="37" spans="1:10" ht="12.75" customHeight="1" x14ac:dyDescent="0.2">
      <c r="A37" s="780" t="s">
        <v>85</v>
      </c>
      <c r="B37" s="172">
        <v>4177.5</v>
      </c>
      <c r="C37" s="173">
        <v>3407.8</v>
      </c>
      <c r="D37" s="172">
        <v>3849.4</v>
      </c>
      <c r="E37" s="174">
        <v>3154.4</v>
      </c>
      <c r="F37" s="173">
        <v>328.1</v>
      </c>
      <c r="G37" s="175">
        <v>253.4</v>
      </c>
      <c r="J37" s="397"/>
    </row>
    <row r="38" spans="1:10" ht="13.5" thickBot="1" x14ac:dyDescent="0.25">
      <c r="A38" s="781"/>
      <c r="B38" s="108">
        <v>1</v>
      </c>
      <c r="C38" s="109">
        <v>0.81574999999999998</v>
      </c>
      <c r="D38" s="108">
        <v>0.92145999999999995</v>
      </c>
      <c r="E38" s="142">
        <v>0.81945000000000001</v>
      </c>
      <c r="F38" s="109">
        <v>7.8539999999999999E-2</v>
      </c>
      <c r="G38" s="110">
        <v>0.77232999999999996</v>
      </c>
      <c r="J38" s="397"/>
    </row>
    <row r="39" spans="1:10" s="397" customFormat="1" x14ac:dyDescent="0.2"/>
    <row r="40" spans="1:10" s="526" customFormat="1" ht="11.25" x14ac:dyDescent="0.2">
      <c r="A40" s="526" t="str">
        <f>"Anmerkungen. Datengrundlage: Volkshochschul-Statistik "&amp;Hilfswerte!B1&amp;"; Basis: "&amp;Tabelle1!$C$36&amp;" vhs."</f>
        <v>Anmerkungen. Datengrundlage: Volkshochschul-Statistik 2024; Basis: 821 vhs.</v>
      </c>
    </row>
    <row r="41" spans="1:10" s="397" customFormat="1" x14ac:dyDescent="0.2"/>
    <row r="42" spans="1:10" s="397" customFormat="1" x14ac:dyDescent="0.2">
      <c r="A42" s="534" t="str">
        <f>Tabelle1!$A$41</f>
        <v>Datengrundlage: Deutsches Institut für Erwachsenenbildung DIE (2025). „Basisdaten Volkshochschul-Statistik (seit 2018)“</v>
      </c>
      <c r="B42" s="536"/>
      <c r="C42" s="536"/>
      <c r="D42" s="536"/>
      <c r="E42" s="536"/>
      <c r="F42" s="536"/>
      <c r="G42" s="536"/>
      <c r="H42" s="536"/>
      <c r="I42" s="536"/>
      <c r="J42" s="536"/>
    </row>
    <row r="43" spans="1:10" s="397" customFormat="1" x14ac:dyDescent="0.2">
      <c r="A43" s="534" t="str">
        <f>Tabelle1!$A$42</f>
        <v xml:space="preserve">(ZA6276; Version 2.0.0) [Data set]. GESIS, Köln. </v>
      </c>
      <c r="B43" s="532"/>
      <c r="C43" s="532"/>
      <c r="D43" s="532"/>
      <c r="E43" s="762" t="s">
        <v>473</v>
      </c>
      <c r="F43" s="762"/>
      <c r="G43" s="762"/>
      <c r="H43" s="532"/>
      <c r="I43" s="532"/>
      <c r="J43" s="532"/>
    </row>
    <row r="44" spans="1:10" s="397" customFormat="1" x14ac:dyDescent="0.2">
      <c r="A44" s="536"/>
      <c r="B44" s="536"/>
      <c r="C44" s="536"/>
      <c r="D44" s="536"/>
      <c r="E44" s="536"/>
      <c r="F44" s="536"/>
      <c r="G44" s="536"/>
      <c r="H44" s="536"/>
      <c r="I44" s="536"/>
      <c r="J44" s="536"/>
    </row>
    <row r="45" spans="1:10" s="397" customFormat="1" x14ac:dyDescent="0.2">
      <c r="A45" s="666" t="str">
        <f>Tabelle1!$A$44</f>
        <v>Die Tabellen stehen unter der Lizenz CC BY-SA DEED 4.0.</v>
      </c>
      <c r="B45" s="536"/>
      <c r="C45" s="536"/>
      <c r="D45" s="536"/>
      <c r="E45" s="536"/>
      <c r="F45" s="536"/>
      <c r="G45" s="536"/>
      <c r="H45" s="536"/>
      <c r="I45" s="536"/>
      <c r="J45" s="536"/>
    </row>
  </sheetData>
  <mergeCells count="23">
    <mergeCell ref="E43:G43"/>
    <mergeCell ref="F3:G3"/>
    <mergeCell ref="A5:A6"/>
    <mergeCell ref="B2:C3"/>
    <mergeCell ref="D2:G2"/>
    <mergeCell ref="A7:A8"/>
    <mergeCell ref="A11:A12"/>
    <mergeCell ref="A2:A4"/>
    <mergeCell ref="D3:E3"/>
    <mergeCell ref="A35:A36"/>
    <mergeCell ref="A13:A14"/>
    <mergeCell ref="A15:A16"/>
    <mergeCell ref="A17:A18"/>
    <mergeCell ref="A9:A10"/>
    <mergeCell ref="A37:A38"/>
    <mergeCell ref="A19:A20"/>
    <mergeCell ref="A21:A22"/>
    <mergeCell ref="A23:A24"/>
    <mergeCell ref="A25:A26"/>
    <mergeCell ref="A27:A28"/>
    <mergeCell ref="A29:A30"/>
    <mergeCell ref="A31:A32"/>
    <mergeCell ref="A33:A34"/>
  </mergeCells>
  <conditionalFormatting sqref="A5:G5">
    <cfRule type="cellIs" dxfId="830" priority="53" stopIfTrue="1" operator="equal">
      <formula>0</formula>
    </cfRule>
  </conditionalFormatting>
  <conditionalFormatting sqref="A6:G6 A8:G8">
    <cfRule type="cellIs" dxfId="829" priority="51" stopIfTrue="1" operator="equal">
      <formula>1</formula>
    </cfRule>
    <cfRule type="cellIs" dxfId="828" priority="52" stopIfTrue="1" operator="lessThan">
      <formula>0.0005</formula>
    </cfRule>
  </conditionalFormatting>
  <conditionalFormatting sqref="A10:G10">
    <cfRule type="cellIs" dxfId="827" priority="43" stopIfTrue="1" operator="equal">
      <formula>1</formula>
    </cfRule>
    <cfRule type="cellIs" dxfId="826" priority="44" stopIfTrue="1" operator="lessThan">
      <formula>0.0005</formula>
    </cfRule>
  </conditionalFormatting>
  <conditionalFormatting sqref="A12:G12">
    <cfRule type="cellIs" dxfId="825" priority="40" stopIfTrue="1" operator="equal">
      <formula>1</formula>
    </cfRule>
    <cfRule type="cellIs" dxfId="824" priority="41" stopIfTrue="1" operator="lessThan">
      <formula>0.0005</formula>
    </cfRule>
  </conditionalFormatting>
  <conditionalFormatting sqref="A14:G14">
    <cfRule type="cellIs" dxfId="823" priority="37" stopIfTrue="1" operator="equal">
      <formula>1</formula>
    </cfRule>
    <cfRule type="cellIs" dxfId="822" priority="38" stopIfTrue="1" operator="lessThan">
      <formula>0.0005</formula>
    </cfRule>
  </conditionalFormatting>
  <conditionalFormatting sqref="A16:G16">
    <cfRule type="cellIs" dxfId="821" priority="34" stopIfTrue="1" operator="equal">
      <formula>1</formula>
    </cfRule>
    <cfRule type="cellIs" dxfId="820" priority="35" stopIfTrue="1" operator="lessThan">
      <formula>0.0005</formula>
    </cfRule>
  </conditionalFormatting>
  <conditionalFormatting sqref="A18:G18">
    <cfRule type="cellIs" dxfId="819" priority="31" stopIfTrue="1" operator="equal">
      <formula>1</formula>
    </cfRule>
    <cfRule type="cellIs" dxfId="818" priority="32" stopIfTrue="1" operator="lessThan">
      <formula>0.0005</formula>
    </cfRule>
  </conditionalFormatting>
  <conditionalFormatting sqref="A20:G20">
    <cfRule type="cellIs" dxfId="817" priority="28" stopIfTrue="1" operator="equal">
      <formula>1</formula>
    </cfRule>
    <cfRule type="cellIs" dxfId="816" priority="29" stopIfTrue="1" operator="lessThan">
      <formula>0.0005</formula>
    </cfRule>
  </conditionalFormatting>
  <conditionalFormatting sqref="A22:G22">
    <cfRule type="cellIs" dxfId="815" priority="25" stopIfTrue="1" operator="equal">
      <formula>1</formula>
    </cfRule>
    <cfRule type="cellIs" dxfId="814" priority="26" stopIfTrue="1" operator="lessThan">
      <formula>0.0005</formula>
    </cfRule>
  </conditionalFormatting>
  <conditionalFormatting sqref="A24:G24">
    <cfRule type="cellIs" dxfId="813" priority="22" stopIfTrue="1" operator="equal">
      <formula>1</formula>
    </cfRule>
    <cfRule type="cellIs" dxfId="812" priority="23" stopIfTrue="1" operator="lessThan">
      <formula>0.0005</formula>
    </cfRule>
  </conditionalFormatting>
  <conditionalFormatting sqref="A26:G26">
    <cfRule type="cellIs" dxfId="811" priority="19" stopIfTrue="1" operator="equal">
      <formula>1</formula>
    </cfRule>
    <cfRule type="cellIs" dxfId="810" priority="20" stopIfTrue="1" operator="lessThan">
      <formula>0.0005</formula>
    </cfRule>
  </conditionalFormatting>
  <conditionalFormatting sqref="A28:G28">
    <cfRule type="cellIs" dxfId="809" priority="16" stopIfTrue="1" operator="equal">
      <formula>1</formula>
    </cfRule>
    <cfRule type="cellIs" dxfId="808" priority="17" stopIfTrue="1" operator="lessThan">
      <formula>0.0005</formula>
    </cfRule>
  </conditionalFormatting>
  <conditionalFormatting sqref="A30:G30">
    <cfRule type="cellIs" dxfId="807" priority="13" stopIfTrue="1" operator="equal">
      <formula>1</formula>
    </cfRule>
    <cfRule type="cellIs" dxfId="806" priority="14" stopIfTrue="1" operator="lessThan">
      <formula>0.0005</formula>
    </cfRule>
  </conditionalFormatting>
  <conditionalFormatting sqref="A32:G32">
    <cfRule type="cellIs" dxfId="805" priority="10" stopIfTrue="1" operator="equal">
      <formula>1</formula>
    </cfRule>
    <cfRule type="cellIs" dxfId="804" priority="11" stopIfTrue="1" operator="lessThan">
      <formula>0.0005</formula>
    </cfRule>
  </conditionalFormatting>
  <conditionalFormatting sqref="A34:G34">
    <cfRule type="cellIs" dxfId="803" priority="7" stopIfTrue="1" operator="equal">
      <formula>1</formula>
    </cfRule>
    <cfRule type="cellIs" dxfId="802" priority="8" stopIfTrue="1" operator="lessThan">
      <formula>0.0005</formula>
    </cfRule>
  </conditionalFormatting>
  <conditionalFormatting sqref="A35:G35">
    <cfRule type="cellIs" dxfId="801" priority="6" stopIfTrue="1" operator="equal">
      <formula>0</formula>
    </cfRule>
  </conditionalFormatting>
  <conditionalFormatting sqref="A36:G36">
    <cfRule type="cellIs" dxfId="800" priority="4" stopIfTrue="1" operator="equal">
      <formula>1</formula>
    </cfRule>
    <cfRule type="cellIs" dxfId="799" priority="5" stopIfTrue="1" operator="lessThan">
      <formula>0.0005</formula>
    </cfRule>
  </conditionalFormatting>
  <conditionalFormatting sqref="A37:G37">
    <cfRule type="cellIs" dxfId="798" priority="3" stopIfTrue="1" operator="equal">
      <formula>0</formula>
    </cfRule>
  </conditionalFormatting>
  <conditionalFormatting sqref="A38:G38">
    <cfRule type="cellIs" dxfId="797" priority="1" stopIfTrue="1" operator="equal">
      <formula>1</formula>
    </cfRule>
    <cfRule type="cellIs" dxfId="796" priority="2" stopIfTrue="1" operator="lessThan">
      <formula>0.0005</formula>
    </cfRule>
  </conditionalFormatting>
  <conditionalFormatting sqref="B7:G7">
    <cfRule type="cellIs" dxfId="795" priority="59" stopIfTrue="1" operator="equal">
      <formula>0</formula>
    </cfRule>
  </conditionalFormatting>
  <conditionalFormatting sqref="B9:G9">
    <cfRule type="cellIs" dxfId="794" priority="45" stopIfTrue="1" operator="equal">
      <formula>0</formula>
    </cfRule>
  </conditionalFormatting>
  <conditionalFormatting sqref="B11:G11">
    <cfRule type="cellIs" dxfId="793" priority="42" stopIfTrue="1" operator="equal">
      <formula>0</formula>
    </cfRule>
  </conditionalFormatting>
  <conditionalFormatting sqref="B13:G13">
    <cfRule type="cellIs" dxfId="792" priority="39" stopIfTrue="1" operator="equal">
      <formula>0</formula>
    </cfRule>
  </conditionalFormatting>
  <conditionalFormatting sqref="B15:G15">
    <cfRule type="cellIs" dxfId="791" priority="36" stopIfTrue="1" operator="equal">
      <formula>0</formula>
    </cfRule>
  </conditionalFormatting>
  <conditionalFormatting sqref="B17:G17">
    <cfRule type="cellIs" dxfId="790" priority="33" stopIfTrue="1" operator="equal">
      <formula>0</formula>
    </cfRule>
  </conditionalFormatting>
  <conditionalFormatting sqref="B19:G19">
    <cfRule type="cellIs" dxfId="789" priority="30" stopIfTrue="1" operator="equal">
      <formula>0</formula>
    </cfRule>
  </conditionalFormatting>
  <conditionalFormatting sqref="B21:G21">
    <cfRule type="cellIs" dxfId="788" priority="27" stopIfTrue="1" operator="equal">
      <formula>0</formula>
    </cfRule>
  </conditionalFormatting>
  <conditionalFormatting sqref="B23:G23">
    <cfRule type="cellIs" dxfId="787" priority="24" stopIfTrue="1" operator="equal">
      <formula>0</formula>
    </cfRule>
  </conditionalFormatting>
  <conditionalFormatting sqref="B25:G25">
    <cfRule type="cellIs" dxfId="786" priority="21" stopIfTrue="1" operator="equal">
      <formula>0</formula>
    </cfRule>
  </conditionalFormatting>
  <conditionalFormatting sqref="B27:G27">
    <cfRule type="cellIs" dxfId="785" priority="18" stopIfTrue="1" operator="equal">
      <formula>0</formula>
    </cfRule>
  </conditionalFormatting>
  <conditionalFormatting sqref="B29:G29">
    <cfRule type="cellIs" dxfId="784" priority="15" stopIfTrue="1" operator="equal">
      <formula>0</formula>
    </cfRule>
  </conditionalFormatting>
  <conditionalFormatting sqref="B31:G31">
    <cfRule type="cellIs" dxfId="783" priority="12" stopIfTrue="1" operator="equal">
      <formula>0</formula>
    </cfRule>
  </conditionalFormatting>
  <conditionalFormatting sqref="B33:G33">
    <cfRule type="cellIs" dxfId="782" priority="9" stopIfTrue="1" operator="equal">
      <formula>0</formula>
    </cfRule>
  </conditionalFormatting>
  <hyperlinks>
    <hyperlink ref="A45" r:id="rId1" display="Publikation und Tabellen stehen unter der Lizenz CC BY-SA DEED 4.0." xr:uid="{2D93FAF3-3DFA-4F62-911B-D87B120C4F69}"/>
    <hyperlink ref="E43" r:id="rId2" xr:uid="{C3279659-3DBF-4E24-B2D7-E7BA49AE990B}"/>
    <hyperlink ref="E43:G43" r:id="rId3" display="http://dx.doi.org/10.4232/1.14582 " xr:uid="{00904CD1-C6AA-47BD-B827-8A6961BD2CEE}"/>
  </hyperlinks>
  <pageMargins left="0.7" right="0.7" top="0.78740157499999996" bottom="0.78740157499999996" header="0.3" footer="0.3"/>
  <pageSetup paperSize="9" scale="79" orientation="portrait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54</vt:i4>
      </vt:variant>
      <vt:variant>
        <vt:lpstr>Benannte Bereiche</vt:lpstr>
      </vt:variant>
      <vt:variant>
        <vt:i4>53</vt:i4>
      </vt:variant>
    </vt:vector>
  </HeadingPairs>
  <TitlesOfParts>
    <vt:vector size="107" baseType="lpstr">
      <vt:lpstr>Hilfswerte</vt:lpstr>
      <vt:lpstr>Vorblatt</vt:lpstr>
      <vt:lpstr>Inhaltsverzeichnis</vt:lpstr>
      <vt:lpstr>Tabelle1</vt:lpstr>
      <vt:lpstr>Tabelle 1.1</vt:lpstr>
      <vt:lpstr>Tabelle 2</vt:lpstr>
      <vt:lpstr>Tabelle 2.1</vt:lpstr>
      <vt:lpstr>Tabelle 2.2 </vt:lpstr>
      <vt:lpstr>Tabelle 2.3</vt:lpstr>
      <vt:lpstr>Tabelle 2.4</vt:lpstr>
      <vt:lpstr>Tabelle 2.5</vt:lpstr>
      <vt:lpstr>Tabelle 3</vt:lpstr>
      <vt:lpstr>Tabelle 4</vt:lpstr>
      <vt:lpstr>Tabelle 5</vt:lpstr>
      <vt:lpstr>Tabelle 6</vt:lpstr>
      <vt:lpstr>Tabelle 7</vt:lpstr>
      <vt:lpstr>Tabelle 8</vt:lpstr>
      <vt:lpstr>Tabelle 8.1</vt:lpstr>
      <vt:lpstr>Tabelle 8.2</vt:lpstr>
      <vt:lpstr>Tabelle 8.3</vt:lpstr>
      <vt:lpstr>Tabelle 8.4</vt:lpstr>
      <vt:lpstr>Tabelle 8.4.1</vt:lpstr>
      <vt:lpstr>Tabelle 8.5</vt:lpstr>
      <vt:lpstr>Tabelle 9</vt:lpstr>
      <vt:lpstr>Tabelle 9.1</vt:lpstr>
      <vt:lpstr>Tabelle 10</vt:lpstr>
      <vt:lpstr>Tabelle 11</vt:lpstr>
      <vt:lpstr>Tabelle 12</vt:lpstr>
      <vt:lpstr>Tabelle 13</vt:lpstr>
      <vt:lpstr>Tabelle 14</vt:lpstr>
      <vt:lpstr>Tabelle 15</vt:lpstr>
      <vt:lpstr>Tabelle 16</vt:lpstr>
      <vt:lpstr>Tabelle 17</vt:lpstr>
      <vt:lpstr>Tabelle 17.1</vt:lpstr>
      <vt:lpstr>Tabelle 18</vt:lpstr>
      <vt:lpstr>Tabelle 19</vt:lpstr>
      <vt:lpstr>Tabelle 20</vt:lpstr>
      <vt:lpstr>Tabelle 21</vt:lpstr>
      <vt:lpstr>Tabelle 22</vt:lpstr>
      <vt:lpstr>Tabelle 23</vt:lpstr>
      <vt:lpstr>Tabelle 24</vt:lpstr>
      <vt:lpstr>Tabelle 25</vt:lpstr>
      <vt:lpstr>Tabelle 26</vt:lpstr>
      <vt:lpstr>Tabelle 27</vt:lpstr>
      <vt:lpstr>Tabelle 28</vt:lpstr>
      <vt:lpstr>Tabelle 29</vt:lpstr>
      <vt:lpstr>Tabelle 30</vt:lpstr>
      <vt:lpstr>Tabelle 31</vt:lpstr>
      <vt:lpstr>Tabelle 32</vt:lpstr>
      <vt:lpstr>Tabelle 33</vt:lpstr>
      <vt:lpstr>Tabelle 34</vt:lpstr>
      <vt:lpstr>Tabelle 35</vt:lpstr>
      <vt:lpstr>Tabelle 36</vt:lpstr>
      <vt:lpstr>Tabelle 37</vt:lpstr>
      <vt:lpstr>Inhaltsverzeichnis!Druckbereich</vt:lpstr>
      <vt:lpstr>'Tabelle 1.1'!Druckbereich</vt:lpstr>
      <vt:lpstr>'Tabelle 10'!Druckbereich</vt:lpstr>
      <vt:lpstr>'Tabelle 11'!Druckbereich</vt:lpstr>
      <vt:lpstr>'Tabelle 12'!Druckbereich</vt:lpstr>
      <vt:lpstr>'Tabelle 13'!Druckbereich</vt:lpstr>
      <vt:lpstr>'Tabelle 14'!Druckbereich</vt:lpstr>
      <vt:lpstr>'Tabelle 15'!Druckbereich</vt:lpstr>
      <vt:lpstr>'Tabelle 16'!Druckbereich</vt:lpstr>
      <vt:lpstr>'Tabelle 17'!Druckbereich</vt:lpstr>
      <vt:lpstr>'Tabelle 17.1'!Druckbereich</vt:lpstr>
      <vt:lpstr>'Tabelle 18'!Druckbereich</vt:lpstr>
      <vt:lpstr>'Tabelle 19'!Druckbereich</vt:lpstr>
      <vt:lpstr>'Tabelle 2'!Druckbereich</vt:lpstr>
      <vt:lpstr>'Tabelle 2.1'!Druckbereich</vt:lpstr>
      <vt:lpstr>'Tabelle 2.2 '!Druckbereich</vt:lpstr>
      <vt:lpstr>'Tabelle 2.3'!Druckbereich</vt:lpstr>
      <vt:lpstr>'Tabelle 2.4'!Druckbereich</vt:lpstr>
      <vt:lpstr>'Tabelle 2.5'!Druckbereich</vt:lpstr>
      <vt:lpstr>'Tabelle 20'!Druckbereich</vt:lpstr>
      <vt:lpstr>'Tabelle 21'!Druckbereich</vt:lpstr>
      <vt:lpstr>'Tabelle 22'!Druckbereich</vt:lpstr>
      <vt:lpstr>'Tabelle 23'!Druckbereich</vt:lpstr>
      <vt:lpstr>'Tabelle 24'!Druckbereich</vt:lpstr>
      <vt:lpstr>'Tabelle 25'!Druckbereich</vt:lpstr>
      <vt:lpstr>'Tabelle 26'!Druckbereich</vt:lpstr>
      <vt:lpstr>'Tabelle 27'!Druckbereich</vt:lpstr>
      <vt:lpstr>'Tabelle 28'!Druckbereich</vt:lpstr>
      <vt:lpstr>'Tabelle 29'!Druckbereich</vt:lpstr>
      <vt:lpstr>'Tabelle 3'!Druckbereich</vt:lpstr>
      <vt:lpstr>'Tabelle 30'!Druckbereich</vt:lpstr>
      <vt:lpstr>'Tabelle 31'!Druckbereich</vt:lpstr>
      <vt:lpstr>'Tabelle 32'!Druckbereich</vt:lpstr>
      <vt:lpstr>'Tabelle 34'!Druckbereich</vt:lpstr>
      <vt:lpstr>'Tabelle 35'!Druckbereich</vt:lpstr>
      <vt:lpstr>'Tabelle 36'!Druckbereich</vt:lpstr>
      <vt:lpstr>'Tabelle 37'!Druckbereich</vt:lpstr>
      <vt:lpstr>'Tabelle 4'!Druckbereich</vt:lpstr>
      <vt:lpstr>'Tabelle 5'!Druckbereich</vt:lpstr>
      <vt:lpstr>'Tabelle 6'!Druckbereich</vt:lpstr>
      <vt:lpstr>'Tabelle 7'!Druckbereich</vt:lpstr>
      <vt:lpstr>'Tabelle 8'!Druckbereich</vt:lpstr>
      <vt:lpstr>'Tabelle 8.1'!Druckbereich</vt:lpstr>
      <vt:lpstr>'Tabelle 8.2'!Druckbereich</vt:lpstr>
      <vt:lpstr>'Tabelle 8.3'!Druckbereich</vt:lpstr>
      <vt:lpstr>'Tabelle 8.4'!Druckbereich</vt:lpstr>
      <vt:lpstr>'Tabelle 8.4.1'!Druckbereich</vt:lpstr>
      <vt:lpstr>'Tabelle 8.5'!Druckbereich</vt:lpstr>
      <vt:lpstr>'Tabelle 9'!Druckbereich</vt:lpstr>
      <vt:lpstr>'Tabelle 9.1'!Druckbereich</vt:lpstr>
      <vt:lpstr>Tabelle1!Druckbereich</vt:lpstr>
      <vt:lpstr>Vorblatt!Druckbereich</vt:lpstr>
      <vt:lpstr>'Tabelle 9'!Drucktitel</vt:lpstr>
    </vt:vector>
  </TitlesOfParts>
  <Company>DIE e.V.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Klaus Pehl</dc:creator>
  <cp:lastModifiedBy>Horn, Heike</cp:lastModifiedBy>
  <cp:lastPrinted>2023-11-21T16:54:30Z</cp:lastPrinted>
  <dcterms:created xsi:type="dcterms:W3CDTF">1998-07-28T08:35:22Z</dcterms:created>
  <dcterms:modified xsi:type="dcterms:W3CDTF">2025-10-08T13:25:49Z</dcterms:modified>
</cp:coreProperties>
</file>